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M:\Nabave\Pregled Troškovnika\VTS_cjelovita\26.10. poslano Službi za JN\"/>
    </mc:Choice>
  </mc:AlternateContent>
  <xr:revisionPtr revIDLastSave="0" documentId="13_ncr:1_{A7BB1B59-7AE9-4C44-BD54-0B418AFE59DF}" xr6:coauthVersionLast="47" xr6:coauthVersionMax="47" xr10:uidLastSave="{00000000-0000-0000-0000-000000000000}"/>
  <bookViews>
    <workbookView xWindow="-120" yWindow="-120" windowWidth="29040" windowHeight="15840" tabRatio="577" activeTab="9" xr2:uid="{00000000-000D-0000-FFFF-FFFF00000000}"/>
  </bookViews>
  <sheets>
    <sheet name="NASLOV" sheetId="45" r:id="rId1"/>
    <sheet name="REKAP" sheetId="48" r:id="rId2"/>
    <sheet name="uvjeti" sheetId="43" r:id="rId3"/>
    <sheet name="GRAD-OBRTNICKI" sheetId="39" r:id="rId4"/>
    <sheet name="Fasada" sheetId="44" r:id="rId5"/>
    <sheet name="ELEKTRO" sheetId="50" r:id="rId6"/>
    <sheet name="VATRODOJAVA" sheetId="49" r:id="rId7"/>
    <sheet name="GHV" sheetId="40" r:id="rId8"/>
    <sheet name="rampa" sheetId="47" r:id="rId9"/>
    <sheet name="ViK" sheetId="42" r:id="rId10"/>
  </sheets>
  <definedNames>
    <definedName name="_xlnm.Print_Titles" localSheetId="5">ELEKTRO!$1:$4</definedName>
    <definedName name="_xlnm.Print_Titles" localSheetId="4">Fasada!$1:$7</definedName>
    <definedName name="_xlnm.Print_Titles" localSheetId="7">GHV!$1:$4</definedName>
    <definedName name="_xlnm.Print_Titles" localSheetId="3">'GRAD-OBRTNICKI'!$1:$5</definedName>
    <definedName name="_xlnm.Print_Titles" localSheetId="8">rampa!$1:$4</definedName>
    <definedName name="_xlnm.Print_Titles" localSheetId="6">VATRODOJAVA!$1:$4</definedName>
    <definedName name="_xlnm.Print_Titles" localSheetId="9">ViK!$1:$5</definedName>
    <definedName name="_xlnm.Print_Area" localSheetId="0">NASLOV!$A$1:$I$38</definedName>
    <definedName name="_xlnm.Print_Area" localSheetId="2">uvjeti!$A$1:$H$67</definedName>
    <definedName name="_xlnm.Print_Area" localSheetId="6">VATRODOJAVA!$A$1:$G$202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48" l="1"/>
  <c r="C5" i="48"/>
  <c r="F113" i="50" l="1"/>
  <c r="G134" i="40"/>
  <c r="G76" i="40"/>
  <c r="G45" i="49" l="1"/>
  <c r="G36" i="49"/>
  <c r="G33" i="49"/>
  <c r="G24" i="49"/>
  <c r="G58" i="49"/>
  <c r="G312" i="39"/>
  <c r="C639" i="39" l="1"/>
  <c r="G639" i="39" s="1"/>
  <c r="F204" i="39" l="1"/>
  <c r="F175" i="39"/>
  <c r="G185" i="49" l="1"/>
  <c r="G73" i="49"/>
  <c r="G707" i="39" l="1"/>
  <c r="G706" i="39"/>
  <c r="G702" i="39"/>
  <c r="F147" i="49" l="1"/>
  <c r="B195" i="49"/>
  <c r="A195" i="49"/>
  <c r="G145" i="49"/>
  <c r="G143" i="49"/>
  <c r="G135" i="49"/>
  <c r="G137" i="49"/>
  <c r="G139" i="49"/>
  <c r="G141" i="49"/>
  <c r="G75" i="49"/>
  <c r="G77" i="49"/>
  <c r="G79" i="49"/>
  <c r="G172" i="49"/>
  <c r="G174" i="49"/>
  <c r="G176" i="49"/>
  <c r="G177" i="49"/>
  <c r="G178" i="49"/>
  <c r="G180" i="49"/>
  <c r="G182" i="49"/>
  <c r="G166" i="49"/>
  <c r="G156" i="49"/>
  <c r="G152" i="49"/>
  <c r="G115" i="49"/>
  <c r="G111" i="49"/>
  <c r="G107" i="49"/>
  <c r="G103" i="49"/>
  <c r="G109" i="49"/>
  <c r="G105" i="49"/>
  <c r="G101" i="49"/>
  <c r="G99" i="49"/>
  <c r="G97" i="49"/>
  <c r="G95" i="49"/>
  <c r="G93" i="49"/>
  <c r="G91" i="49"/>
  <c r="G89" i="49"/>
  <c r="G131" i="49"/>
  <c r="G129" i="49"/>
  <c r="G127" i="49"/>
  <c r="G125" i="49"/>
  <c r="G123" i="49"/>
  <c r="G121" i="49"/>
  <c r="G119" i="49"/>
  <c r="G117" i="49"/>
  <c r="G113" i="49"/>
  <c r="G133" i="49"/>
  <c r="G87" i="49"/>
  <c r="G13" i="49"/>
  <c r="G15" i="49"/>
  <c r="G17" i="49"/>
  <c r="G19" i="49"/>
  <c r="G20" i="49"/>
  <c r="G21" i="49"/>
  <c r="G26" i="49"/>
  <c r="G28" i="49"/>
  <c r="G30" i="49"/>
  <c r="G32" i="49"/>
  <c r="G38" i="49"/>
  <c r="G40" i="49"/>
  <c r="G42" i="49"/>
  <c r="G47" i="49"/>
  <c r="G49" i="49"/>
  <c r="G51" i="49"/>
  <c r="G53" i="49"/>
  <c r="G55" i="49"/>
  <c r="G60" i="49"/>
  <c r="G63" i="49"/>
  <c r="G65" i="49"/>
  <c r="G9" i="49"/>
  <c r="G211" i="50"/>
  <c r="G207" i="50"/>
  <c r="G198" i="50"/>
  <c r="G194" i="50"/>
  <c r="G190" i="50"/>
  <c r="G185" i="50"/>
  <c r="F197" i="50"/>
  <c r="F193" i="50"/>
  <c r="F189" i="50"/>
  <c r="F210" i="50"/>
  <c r="F206" i="50"/>
  <c r="F184" i="50"/>
  <c r="F175" i="50"/>
  <c r="F173" i="50"/>
  <c r="F172" i="50"/>
  <c r="F169" i="50"/>
  <c r="F167" i="50"/>
  <c r="F165" i="50"/>
  <c r="F154" i="50"/>
  <c r="F157" i="50"/>
  <c r="F156" i="50"/>
  <c r="F155" i="50"/>
  <c r="G151" i="50"/>
  <c r="G149" i="50"/>
  <c r="G147" i="50"/>
  <c r="G145" i="50"/>
  <c r="G143" i="50"/>
  <c r="G141" i="50"/>
  <c r="G139" i="50"/>
  <c r="F137" i="50"/>
  <c r="F136" i="50"/>
  <c r="F115" i="50"/>
  <c r="F116" i="50"/>
  <c r="F114" i="50"/>
  <c r="F135" i="50"/>
  <c r="F134" i="50"/>
  <c r="F133" i="50"/>
  <c r="F130" i="50"/>
  <c r="F129" i="50"/>
  <c r="F105" i="50"/>
  <c r="F104" i="50"/>
  <c r="F112" i="50"/>
  <c r="F109" i="50"/>
  <c r="F108" i="50"/>
  <c r="F77" i="50"/>
  <c r="F79" i="50"/>
  <c r="F81" i="50"/>
  <c r="F83" i="50"/>
  <c r="F85" i="50"/>
  <c r="F87" i="50"/>
  <c r="F89" i="50"/>
  <c r="F91" i="50"/>
  <c r="F93" i="50"/>
  <c r="F95" i="50"/>
  <c r="F97" i="50"/>
  <c r="F100" i="50"/>
  <c r="F101" i="50"/>
  <c r="F118" i="50"/>
  <c r="F63" i="50"/>
  <c r="F65" i="50"/>
  <c r="F67" i="50"/>
  <c r="F69" i="50"/>
  <c r="F71" i="50"/>
  <c r="F73" i="50"/>
  <c r="F75" i="50"/>
  <c r="F61" i="50"/>
  <c r="F59" i="50"/>
  <c r="F57" i="50"/>
  <c r="F55" i="50"/>
  <c r="F53" i="50"/>
  <c r="G82" i="49" l="1"/>
  <c r="G195" i="49" s="1"/>
  <c r="G147" i="49"/>
  <c r="G42" i="50"/>
  <c r="F41" i="50"/>
  <c r="G40" i="50"/>
  <c r="F39" i="50"/>
  <c r="F38" i="50"/>
  <c r="G32" i="50"/>
  <c r="G34" i="50"/>
  <c r="F33" i="50"/>
  <c r="F31" i="50"/>
  <c r="F30" i="50"/>
  <c r="G23" i="50"/>
  <c r="G22" i="50"/>
  <c r="G26" i="50"/>
  <c r="F25" i="50"/>
  <c r="F24" i="50"/>
  <c r="F21" i="50"/>
  <c r="F16" i="50"/>
  <c r="G17" i="50"/>
  <c r="F15" i="50"/>
  <c r="F14" i="50"/>
  <c r="F10" i="50"/>
  <c r="F8" i="50"/>
  <c r="F244" i="40"/>
  <c r="F241" i="40"/>
  <c r="F239" i="40"/>
  <c r="F236" i="40"/>
  <c r="F234" i="40"/>
  <c r="F232" i="40"/>
  <c r="F217" i="40"/>
  <c r="F212" i="40"/>
  <c r="F211" i="40"/>
  <c r="F208" i="40"/>
  <c r="F205" i="40"/>
  <c r="F203" i="40"/>
  <c r="F200" i="40"/>
  <c r="F198" i="40"/>
  <c r="G271" i="40"/>
  <c r="F268" i="40"/>
  <c r="F266" i="40"/>
  <c r="F264" i="40"/>
  <c r="F262" i="40"/>
  <c r="F260" i="40"/>
  <c r="F258" i="40"/>
  <c r="F256" i="40"/>
  <c r="F253" i="40"/>
  <c r="F252" i="40"/>
  <c r="C36" i="48"/>
  <c r="C34" i="48"/>
  <c r="C32" i="48"/>
  <c r="C30" i="48"/>
  <c r="C28" i="48"/>
  <c r="C26" i="48"/>
  <c r="C17" i="48"/>
  <c r="C15" i="48"/>
  <c r="C13" i="48"/>
  <c r="C11" i="48"/>
  <c r="C9" i="48"/>
  <c r="B225" i="50"/>
  <c r="A225" i="50"/>
  <c r="B224" i="50"/>
  <c r="A224" i="50"/>
  <c r="B223" i="50"/>
  <c r="A223" i="50"/>
  <c r="B222" i="50"/>
  <c r="A222" i="50"/>
  <c r="B221" i="50"/>
  <c r="A221" i="50"/>
  <c r="F214" i="50"/>
  <c r="F225" i="50" s="1"/>
  <c r="F178" i="50"/>
  <c r="F224" i="50" s="1"/>
  <c r="F160" i="50"/>
  <c r="F223" i="50" s="1"/>
  <c r="F120" i="50"/>
  <c r="F222" i="50" s="1"/>
  <c r="B198" i="49"/>
  <c r="A198" i="49"/>
  <c r="B197" i="49"/>
  <c r="A197" i="49"/>
  <c r="B196" i="49"/>
  <c r="A196" i="49"/>
  <c r="B194" i="49"/>
  <c r="A194" i="49"/>
  <c r="G170" i="49"/>
  <c r="G168" i="49"/>
  <c r="F161" i="49"/>
  <c r="F197" i="49" s="1"/>
  <c r="G158" i="49"/>
  <c r="G154" i="49"/>
  <c r="G11" i="49"/>
  <c r="C7" i="48"/>
  <c r="G10" i="47"/>
  <c r="B18" i="47"/>
  <c r="A18" i="47"/>
  <c r="F12" i="47"/>
  <c r="F18" i="47" s="1"/>
  <c r="G161" i="49" l="1"/>
  <c r="G197" i="49" s="1"/>
  <c r="G188" i="49"/>
  <c r="G198" i="49" s="1"/>
  <c r="F196" i="49"/>
  <c r="F82" i="49"/>
  <c r="F195" i="49" s="1"/>
  <c r="F67" i="49"/>
  <c r="F194" i="49" s="1"/>
  <c r="F45" i="50"/>
  <c r="F221" i="50" s="1"/>
  <c r="E227" i="50" s="1"/>
  <c r="F9" i="48" s="1"/>
  <c r="G67" i="49"/>
  <c r="G194" i="49" s="1"/>
  <c r="G120" i="50"/>
  <c r="G222" i="50" s="1"/>
  <c r="G160" i="50"/>
  <c r="G223" i="50" s="1"/>
  <c r="G214" i="50"/>
  <c r="G225" i="50" s="1"/>
  <c r="G45" i="50"/>
  <c r="G221" i="50" s="1"/>
  <c r="G178" i="50"/>
  <c r="G224" i="50" s="1"/>
  <c r="G12" i="47"/>
  <c r="G18" i="47" s="1"/>
  <c r="E21" i="47"/>
  <c r="F15" i="48" s="1"/>
  <c r="G196" i="49" l="1"/>
  <c r="E202" i="49" s="1"/>
  <c r="F30" i="48" s="1"/>
  <c r="F188" i="49"/>
  <c r="F198" i="49" s="1"/>
  <c r="E200" i="49" s="1"/>
  <c r="F11" i="48" s="1"/>
  <c r="E229" i="50"/>
  <c r="F28" i="48" s="1"/>
  <c r="E23" i="47"/>
  <c r="F34" i="48" s="1"/>
  <c r="F524" i="39" l="1"/>
  <c r="F547" i="39"/>
  <c r="F546" i="39"/>
  <c r="F536" i="39"/>
  <c r="F535" i="39"/>
  <c r="F577" i="39"/>
  <c r="F568" i="39"/>
  <c r="F567" i="39"/>
  <c r="F562" i="39"/>
  <c r="F557" i="39"/>
  <c r="F556" i="39"/>
  <c r="F545" i="39"/>
  <c r="F543" i="39"/>
  <c r="F541" i="39"/>
  <c r="F540" i="39"/>
  <c r="F534" i="39"/>
  <c r="F343" i="39"/>
  <c r="F342" i="39"/>
  <c r="F33" i="39"/>
  <c r="F710" i="39"/>
  <c r="G29" i="39" l="1"/>
  <c r="G28" i="39"/>
  <c r="G27" i="39"/>
  <c r="C23" i="39"/>
  <c r="G23" i="39" s="1"/>
  <c r="G452" i="39"/>
  <c r="G451" i="39"/>
  <c r="G479" i="39"/>
  <c r="F691" i="39"/>
  <c r="G698" i="39"/>
  <c r="G689" i="39"/>
  <c r="G688" i="39"/>
  <c r="C684" i="39"/>
  <c r="G684" i="39" s="1"/>
  <c r="C683" i="39"/>
  <c r="G35" i="39" l="1"/>
  <c r="G683" i="39"/>
  <c r="C679" i="39"/>
  <c r="G679" i="39" s="1"/>
  <c r="G691" i="39" l="1"/>
  <c r="C652" i="39" l="1"/>
  <c r="C653" i="39"/>
  <c r="C275" i="39"/>
  <c r="G652" i="39" l="1"/>
  <c r="C622" i="39"/>
  <c r="F622" i="39" s="1"/>
  <c r="F641" i="39" s="1"/>
  <c r="C621" i="39"/>
  <c r="G621" i="39" s="1"/>
  <c r="F610" i="39"/>
  <c r="G607" i="39"/>
  <c r="G608" i="39"/>
  <c r="G606" i="39"/>
  <c r="G605" i="39"/>
  <c r="G604" i="39"/>
  <c r="C372" i="39"/>
  <c r="F372" i="39" s="1"/>
  <c r="F368" i="39"/>
  <c r="F162" i="39" l="1"/>
  <c r="F308" i="39"/>
  <c r="F173" i="42"/>
  <c r="F70" i="42"/>
  <c r="G351" i="44"/>
  <c r="G425" i="44"/>
  <c r="G423" i="44"/>
  <c r="G421" i="44"/>
  <c r="G419" i="44"/>
  <c r="G417" i="44"/>
  <c r="G415" i="44"/>
  <c r="G413" i="44"/>
  <c r="G411" i="44"/>
  <c r="G409" i="44"/>
  <c r="G204" i="44"/>
  <c r="G199" i="44"/>
  <c r="G194" i="44"/>
  <c r="G189" i="44"/>
  <c r="G148" i="44"/>
  <c r="G143" i="44"/>
  <c r="G97" i="44"/>
  <c r="G94" i="44"/>
  <c r="G91" i="44"/>
  <c r="G405" i="44"/>
  <c r="G403" i="44"/>
  <c r="G401" i="44"/>
  <c r="G399" i="44"/>
  <c r="G397" i="44"/>
  <c r="G395" i="44"/>
  <c r="G393" i="44"/>
  <c r="G391" i="44"/>
  <c r="G389" i="44"/>
  <c r="G359" i="44"/>
  <c r="G387" i="44"/>
  <c r="G385" i="44"/>
  <c r="G383" i="44"/>
  <c r="G381" i="44"/>
  <c r="G379" i="44"/>
  <c r="G377" i="44"/>
  <c r="G375" i="44"/>
  <c r="G373" i="44"/>
  <c r="G371" i="44"/>
  <c r="G369" i="44"/>
  <c r="G367" i="44"/>
  <c r="G365" i="44"/>
  <c r="G363" i="44"/>
  <c r="G361" i="44"/>
  <c r="G357" i="44"/>
  <c r="G355" i="44"/>
  <c r="G353" i="44"/>
  <c r="G349" i="44"/>
  <c r="G347" i="44"/>
  <c r="G305" i="44"/>
  <c r="G260" i="44"/>
  <c r="C257" i="44"/>
  <c r="G257" i="44" s="1"/>
  <c r="C254" i="44"/>
  <c r="G254" i="44" s="1"/>
  <c r="G203" i="44"/>
  <c r="G202" i="44"/>
  <c r="G198" i="44"/>
  <c r="G193" i="44"/>
  <c r="G192" i="44"/>
  <c r="G188" i="44"/>
  <c r="G187" i="44"/>
  <c r="C151" i="44"/>
  <c r="G151" i="44" s="1"/>
  <c r="C152" i="44"/>
  <c r="G152" i="44" s="1"/>
  <c r="G147" i="44"/>
  <c r="G146" i="44"/>
  <c r="G142" i="44"/>
  <c r="G141" i="44"/>
  <c r="G96" i="44"/>
  <c r="G93" i="44"/>
  <c r="G90" i="44"/>
  <c r="G86" i="44"/>
  <c r="G325" i="44"/>
  <c r="G343" i="44"/>
  <c r="G341" i="44"/>
  <c r="G339" i="44"/>
  <c r="G337" i="44"/>
  <c r="G335" i="44"/>
  <c r="G333" i="44"/>
  <c r="G331" i="44"/>
  <c r="G315" i="44"/>
  <c r="G329" i="44"/>
  <c r="G327" i="44"/>
  <c r="G323" i="44"/>
  <c r="G321" i="44"/>
  <c r="G319" i="44"/>
  <c r="G317" i="44"/>
  <c r="G313" i="44"/>
  <c r="G311" i="44"/>
  <c r="G309" i="44"/>
  <c r="G307" i="44"/>
  <c r="G206" i="44"/>
  <c r="G197" i="44"/>
  <c r="G154" i="44"/>
  <c r="G92" i="44"/>
  <c r="G603" i="39"/>
  <c r="B438" i="44"/>
  <c r="A438" i="44"/>
  <c r="B437" i="44"/>
  <c r="A437" i="44"/>
  <c r="B436" i="44"/>
  <c r="A436" i="44"/>
  <c r="B435" i="44"/>
  <c r="A435" i="44"/>
  <c r="B434" i="44"/>
  <c r="A434" i="44"/>
  <c r="F428" i="44"/>
  <c r="F438" i="44" s="1"/>
  <c r="F263" i="44"/>
  <c r="F437" i="44" s="1"/>
  <c r="F156" i="44"/>
  <c r="F435" i="44" s="1"/>
  <c r="G95" i="44"/>
  <c r="G89" i="44"/>
  <c r="C670" i="39"/>
  <c r="C669" i="39"/>
  <c r="C665" i="39"/>
  <c r="F665" i="39" s="1"/>
  <c r="C664" i="39"/>
  <c r="F664" i="39" s="1"/>
  <c r="C304" i="39"/>
  <c r="G304" i="39" s="1"/>
  <c r="G254" i="39"/>
  <c r="C635" i="39"/>
  <c r="C631" i="39"/>
  <c r="C648" i="39" s="1"/>
  <c r="C627" i="39"/>
  <c r="F208" i="44" l="1"/>
  <c r="F436" i="44" s="1"/>
  <c r="F100" i="44"/>
  <c r="F434" i="44" s="1"/>
  <c r="G156" i="44"/>
  <c r="G435" i="44" s="1"/>
  <c r="G263" i="44"/>
  <c r="G437" i="44" s="1"/>
  <c r="G100" i="44"/>
  <c r="G434" i="44" s="1"/>
  <c r="G208" i="44"/>
  <c r="G436" i="44" s="1"/>
  <c r="G428" i="44"/>
  <c r="G438" i="44" s="1"/>
  <c r="C617" i="39"/>
  <c r="E440" i="44" l="1"/>
  <c r="F7" i="48" s="1"/>
  <c r="E442" i="44"/>
  <c r="F26" i="48" s="1"/>
  <c r="C200" i="39"/>
  <c r="F474" i="39"/>
  <c r="G478" i="39"/>
  <c r="C456" i="39"/>
  <c r="C442" i="39"/>
  <c r="G296" i="39"/>
  <c r="G288" i="39"/>
  <c r="C287" i="39"/>
  <c r="G287" i="39" s="1"/>
  <c r="C279" i="39"/>
  <c r="C283" i="39"/>
  <c r="F283" i="39" s="1"/>
  <c r="C212" i="39"/>
  <c r="G103" i="39"/>
  <c r="F99" i="39"/>
  <c r="G720" i="39"/>
  <c r="B720" i="39"/>
  <c r="A720" i="39"/>
  <c r="F19" i="39"/>
  <c r="F35" i="39" l="1"/>
  <c r="F720" i="39" s="1"/>
  <c r="G470" i="39"/>
  <c r="G469" i="39"/>
  <c r="F465" i="39"/>
  <c r="F461" i="39"/>
  <c r="B732" i="39"/>
  <c r="A732" i="39"/>
  <c r="B726" i="39"/>
  <c r="A726" i="39"/>
  <c r="G732" i="39"/>
  <c r="F732" i="39"/>
  <c r="G435" i="39"/>
  <c r="G726" i="39" s="1"/>
  <c r="F292" i="39"/>
  <c r="F389" i="39"/>
  <c r="F385" i="39"/>
  <c r="C250" i="39"/>
  <c r="F250" i="39" s="1"/>
  <c r="G179" i="39"/>
  <c r="G212" i="39"/>
  <c r="F200" i="39"/>
  <c r="F132" i="39"/>
  <c r="F128" i="39"/>
  <c r="F124" i="39"/>
  <c r="F120" i="39"/>
  <c r="F116" i="39"/>
  <c r="F107" i="39"/>
  <c r="G108" i="39"/>
  <c r="C90" i="39" l="1"/>
  <c r="G90" i="39" s="1"/>
  <c r="G76" i="39"/>
  <c r="G77" i="39"/>
  <c r="F432" i="39" l="1"/>
  <c r="F428" i="39"/>
  <c r="F424" i="39"/>
  <c r="F420" i="39"/>
  <c r="F416" i="39"/>
  <c r="F412" i="39"/>
  <c r="F409" i="39"/>
  <c r="F405" i="39"/>
  <c r="F401" i="39"/>
  <c r="F397" i="39"/>
  <c r="F393" i="39"/>
  <c r="F325" i="39"/>
  <c r="F246" i="39"/>
  <c r="F242" i="39"/>
  <c r="F238" i="39"/>
  <c r="C234" i="39"/>
  <c r="G234" i="39" s="1"/>
  <c r="F230" i="39"/>
  <c r="C226" i="39"/>
  <c r="G226" i="39" s="1"/>
  <c r="F435" i="39" l="1"/>
  <c r="F726" i="39" s="1"/>
  <c r="F225" i="39"/>
  <c r="G221" i="39" l="1"/>
  <c r="G260" i="39" s="1"/>
  <c r="G196" i="39"/>
  <c r="G192" i="39"/>
  <c r="G188" i="39"/>
  <c r="G187" i="39"/>
  <c r="G157" i="39"/>
  <c r="G158" i="39"/>
  <c r="F171" i="39"/>
  <c r="F214" i="39" s="1"/>
  <c r="G183" i="39"/>
  <c r="G170" i="42"/>
  <c r="G138" i="42"/>
  <c r="G166" i="42"/>
  <c r="G162" i="42"/>
  <c r="G158" i="42"/>
  <c r="G154" i="42"/>
  <c r="G150" i="42" l="1"/>
  <c r="G146" i="42"/>
  <c r="G142" i="42"/>
  <c r="G134" i="42"/>
  <c r="G130" i="42"/>
  <c r="G104" i="42"/>
  <c r="G103" i="42"/>
  <c r="C120" i="42"/>
  <c r="G116" i="42"/>
  <c r="G112" i="42"/>
  <c r="G108" i="42"/>
  <c r="G173" i="42" l="1"/>
  <c r="G184" i="42" s="1"/>
  <c r="G96" i="42"/>
  <c r="G98" i="42"/>
  <c r="G99" i="42"/>
  <c r="G97" i="42"/>
  <c r="G81" i="42"/>
  <c r="G77" i="42"/>
  <c r="G67" i="42"/>
  <c r="G63" i="42"/>
  <c r="G55" i="42"/>
  <c r="G54" i="42"/>
  <c r="G53" i="42"/>
  <c r="G49" i="42"/>
  <c r="G48" i="42"/>
  <c r="C36" i="42"/>
  <c r="G36" i="42" s="1"/>
  <c r="C37" i="42"/>
  <c r="G37" i="42" s="1"/>
  <c r="G17" i="42"/>
  <c r="G18" i="42"/>
  <c r="G19" i="42"/>
  <c r="G20" i="42"/>
  <c r="G21" i="42"/>
  <c r="G22" i="42"/>
  <c r="G23" i="42"/>
  <c r="G24" i="42"/>
  <c r="G25" i="42"/>
  <c r="G26" i="42"/>
  <c r="G27" i="42"/>
  <c r="G28" i="42"/>
  <c r="G29" i="42"/>
  <c r="G30" i="42"/>
  <c r="G31" i="42"/>
  <c r="G32" i="42"/>
  <c r="G16" i="42"/>
  <c r="B184" i="42"/>
  <c r="A184" i="42"/>
  <c r="B183" i="42"/>
  <c r="A183" i="42"/>
  <c r="B182" i="42"/>
  <c r="A182" i="42"/>
  <c r="B181" i="42"/>
  <c r="A181" i="42"/>
  <c r="B180" i="42"/>
  <c r="A180" i="42"/>
  <c r="G120" i="42"/>
  <c r="G86" i="42"/>
  <c r="G59" i="42"/>
  <c r="G47" i="42"/>
  <c r="G635" i="39"/>
  <c r="G631" i="39"/>
  <c r="G627" i="39"/>
  <c r="G70" i="42" l="1"/>
  <c r="G181" i="42" s="1"/>
  <c r="G85" i="42"/>
  <c r="G89" i="42" s="1"/>
  <c r="G182" i="42" s="1"/>
  <c r="G40" i="42"/>
  <c r="G180" i="42" s="1"/>
  <c r="F89" i="42"/>
  <c r="F182" i="42" s="1"/>
  <c r="F40" i="42"/>
  <c r="F180" i="42" s="1"/>
  <c r="F123" i="42"/>
  <c r="F183" i="42" s="1"/>
  <c r="G123" i="42"/>
  <c r="G183" i="42" s="1"/>
  <c r="F181" i="42"/>
  <c r="F184" i="42"/>
  <c r="E188" i="42" l="1"/>
  <c r="F36" i="48" s="1"/>
  <c r="E186" i="42"/>
  <c r="F17" i="48" s="1"/>
  <c r="G528" i="39"/>
  <c r="G591" i="39"/>
  <c r="G551" i="39"/>
  <c r="G587" i="39"/>
  <c r="G582" i="39"/>
  <c r="F360" i="39" l="1"/>
  <c r="F359" i="39"/>
  <c r="C338" i="39"/>
  <c r="F338" i="39" s="1"/>
  <c r="C352" i="39"/>
  <c r="F352" i="39" s="1"/>
  <c r="C351" i="39"/>
  <c r="F351" i="39" s="1"/>
  <c r="C356" i="39"/>
  <c r="F356" i="39" s="1"/>
  <c r="C376" i="39"/>
  <c r="F364" i="39"/>
  <c r="F347" i="39"/>
  <c r="F334" i="39"/>
  <c r="F330" i="39"/>
  <c r="F329" i="39"/>
  <c r="F321" i="39" l="1"/>
  <c r="F258" i="39"/>
  <c r="F260" i="39" s="1"/>
  <c r="F148" i="39"/>
  <c r="F144" i="39"/>
  <c r="F140" i="39"/>
  <c r="F112" i="39" l="1"/>
  <c r="G95" i="39"/>
  <c r="F94" i="39"/>
  <c r="F85" i="39"/>
  <c r="C81" i="39"/>
  <c r="F65" i="39"/>
  <c r="F64" i="39"/>
  <c r="F63" i="39"/>
  <c r="F62" i="39"/>
  <c r="F61" i="39"/>
  <c r="F60" i="39"/>
  <c r="G52" i="39"/>
  <c r="G56" i="39"/>
  <c r="G55" i="39"/>
  <c r="G54" i="39"/>
  <c r="C51" i="39"/>
  <c r="G51" i="39" s="1"/>
  <c r="G53" i="39"/>
  <c r="G50" i="39"/>
  <c r="G49" i="39"/>
  <c r="G48" i="39"/>
  <c r="G72" i="39"/>
  <c r="G71" i="39"/>
  <c r="G70" i="39"/>
  <c r="G68" i="39"/>
  <c r="C67" i="39"/>
  <c r="G67" i="39" s="1"/>
  <c r="C69" i="39"/>
  <c r="G69" i="39" s="1"/>
  <c r="C66" i="39"/>
  <c r="F66" i="39" s="1"/>
  <c r="F47" i="39"/>
  <c r="G599" i="39" l="1"/>
  <c r="G598" i="39"/>
  <c r="G597" i="39"/>
  <c r="G596" i="39"/>
  <c r="G572" i="39"/>
  <c r="G544" i="39"/>
  <c r="G542" i="39"/>
  <c r="G539" i="39"/>
  <c r="G538" i="39"/>
  <c r="G537" i="39"/>
  <c r="G533" i="39"/>
  <c r="G532" i="39"/>
  <c r="G520" i="39"/>
  <c r="G519" i="39"/>
  <c r="G518" i="39"/>
  <c r="G504" i="39"/>
  <c r="G497" i="39"/>
  <c r="G495" i="39"/>
  <c r="G494" i="39"/>
  <c r="G493" i="39"/>
  <c r="G490" i="39"/>
  <c r="G500" i="39" l="1"/>
  <c r="G499" i="39"/>
  <c r="G498" i="39"/>
  <c r="G496" i="39"/>
  <c r="G492" i="39"/>
  <c r="G491" i="39"/>
  <c r="G489" i="39"/>
  <c r="G511" i="39"/>
  <c r="G512" i="39"/>
  <c r="G513" i="39"/>
  <c r="G514" i="39"/>
  <c r="G515" i="39"/>
  <c r="G516" i="39"/>
  <c r="G517" i="39"/>
  <c r="G510" i="39"/>
  <c r="G610" i="39" l="1"/>
  <c r="G208" i="39"/>
  <c r="G214" i="39" s="1"/>
  <c r="G240" i="40" l="1"/>
  <c r="G242" i="40"/>
  <c r="G243" i="40"/>
  <c r="G229" i="40" l="1"/>
  <c r="G225" i="40"/>
  <c r="G221" i="40"/>
  <c r="G207" i="40"/>
  <c r="G206" i="40"/>
  <c r="G204" i="40"/>
  <c r="G190" i="40"/>
  <c r="G188" i="40"/>
  <c r="G186" i="40"/>
  <c r="G182" i="40"/>
  <c r="G180" i="40"/>
  <c r="G178" i="40"/>
  <c r="G174" i="40"/>
  <c r="G170" i="40"/>
  <c r="G166" i="40"/>
  <c r="G162" i="40"/>
  <c r="G160" i="40"/>
  <c r="G158" i="40"/>
  <c r="G154" i="40"/>
  <c r="G150" i="40"/>
  <c r="G146" i="40"/>
  <c r="G142" i="40"/>
  <c r="G138" i="40"/>
  <c r="F124" i="40"/>
  <c r="G122" i="40"/>
  <c r="G120" i="40"/>
  <c r="G118" i="40"/>
  <c r="G112" i="40"/>
  <c r="G110" i="40"/>
  <c r="G108" i="40"/>
  <c r="G106" i="40"/>
  <c r="G104" i="40"/>
  <c r="G102" i="40"/>
  <c r="G100" i="40"/>
  <c r="G116" i="40"/>
  <c r="G98" i="40"/>
  <c r="G95" i="40"/>
  <c r="G93" i="40"/>
  <c r="G91" i="40"/>
  <c r="G83" i="40"/>
  <c r="G84" i="40"/>
  <c r="G85" i="40"/>
  <c r="G86" i="40"/>
  <c r="G87" i="40"/>
  <c r="G88" i="40"/>
  <c r="G82" i="40"/>
  <c r="G72" i="40"/>
  <c r="G65" i="40"/>
  <c r="G57" i="40"/>
  <c r="G49" i="40"/>
  <c r="G44" i="40"/>
  <c r="G40" i="40"/>
  <c r="G36" i="40"/>
  <c r="G30" i="40"/>
  <c r="G26" i="40"/>
  <c r="B281" i="40"/>
  <c r="A281" i="40"/>
  <c r="B280" i="40"/>
  <c r="A280" i="40"/>
  <c r="B279" i="40"/>
  <c r="A279" i="40"/>
  <c r="B278" i="40"/>
  <c r="A278" i="40"/>
  <c r="F246" i="40"/>
  <c r="F280" i="40" s="1"/>
  <c r="F193" i="40"/>
  <c r="F279" i="40" s="1"/>
  <c r="G20" i="40"/>
  <c r="F275" i="39"/>
  <c r="G124" i="40" l="1"/>
  <c r="G278" i="40" s="1"/>
  <c r="G193" i="40"/>
  <c r="G279" i="40" s="1"/>
  <c r="G281" i="40"/>
  <c r="F278" i="40"/>
  <c r="F271" i="40"/>
  <c r="F281" i="40" s="1"/>
  <c r="G246" i="40"/>
  <c r="G280" i="40" s="1"/>
  <c r="F271" i="39"/>
  <c r="F267" i="39"/>
  <c r="E283" i="40" l="1"/>
  <c r="F13" i="48" s="1"/>
  <c r="E285" i="40"/>
  <c r="F32" i="48" s="1"/>
  <c r="F46" i="39"/>
  <c r="F714" i="39"/>
  <c r="F733" i="39" s="1"/>
  <c r="F672" i="39"/>
  <c r="F731" i="39" s="1"/>
  <c r="F656" i="39"/>
  <c r="F730" i="39" s="1"/>
  <c r="F729" i="39"/>
  <c r="G152" i="39"/>
  <c r="G153" i="39"/>
  <c r="G653" i="39"/>
  <c r="G648" i="39"/>
  <c r="F164" i="39" l="1"/>
  <c r="F721" i="39" s="1"/>
  <c r="F723" i="39"/>
  <c r="F378" i="39"/>
  <c r="F482" i="39"/>
  <c r="F727" i="39" s="1"/>
  <c r="F728" i="39"/>
  <c r="G442" i="39"/>
  <c r="G136" i="39"/>
  <c r="F725" i="39" l="1"/>
  <c r="G86" i="39"/>
  <c r="G81" i="39"/>
  <c r="B733" i="39"/>
  <c r="B731" i="39"/>
  <c r="B730" i="39"/>
  <c r="B729" i="39"/>
  <c r="B728" i="39"/>
  <c r="B727" i="39"/>
  <c r="A727" i="39"/>
  <c r="B725" i="39"/>
  <c r="B724" i="39"/>
  <c r="B723" i="39"/>
  <c r="B722" i="39"/>
  <c r="B721" i="39"/>
  <c r="A733" i="39"/>
  <c r="A731" i="39"/>
  <c r="A730" i="39"/>
  <c r="A729" i="39"/>
  <c r="A728" i="39"/>
  <c r="A725" i="39"/>
  <c r="A724" i="39"/>
  <c r="A723" i="39"/>
  <c r="A722" i="39"/>
  <c r="G300" i="39"/>
  <c r="G314" i="39" s="1"/>
  <c r="F279" i="39"/>
  <c r="F314" i="39" s="1"/>
  <c r="G670" i="39"/>
  <c r="G669" i="39"/>
  <c r="G457" i="39"/>
  <c r="G456" i="39"/>
  <c r="G724" i="39" l="1"/>
  <c r="F724" i="39"/>
  <c r="G164" i="39"/>
  <c r="G376" i="39"/>
  <c r="G378" i="39" l="1"/>
  <c r="G725" i="39" s="1"/>
  <c r="F722" i="39" l="1"/>
  <c r="G722" i="39"/>
  <c r="G735" i="39" l="1"/>
  <c r="F5" i="48" s="1"/>
  <c r="F19" i="48" s="1"/>
  <c r="G723" i="39"/>
  <c r="G728" i="39" l="1"/>
  <c r="G714" i="39"/>
  <c r="G733" i="39" s="1"/>
  <c r="G447" i="39" l="1"/>
  <c r="G446" i="39"/>
  <c r="G721" i="39" l="1"/>
  <c r="A721" i="39"/>
  <c r="G482" i="39" l="1"/>
  <c r="G727" i="39" s="1"/>
  <c r="G672" i="39"/>
  <c r="G731" i="39" s="1"/>
  <c r="G617" i="39"/>
  <c r="G641" i="39" l="1"/>
  <c r="G729" i="39" s="1"/>
  <c r="G656" i="39"/>
  <c r="G730" i="39" s="1"/>
  <c r="G737" i="39" l="1"/>
  <c r="F24" i="48" l="1"/>
  <c r="F38" i="48" s="1"/>
  <c r="F42" i="48" s="1"/>
  <c r="F44" i="48" s="1"/>
  <c r="F46" i="48" s="1"/>
</calcChain>
</file>

<file path=xl/sharedStrings.xml><?xml version="1.0" encoding="utf-8"?>
<sst xmlns="http://schemas.openxmlformats.org/spreadsheetml/2006/main" count="2349" uniqueCount="1273">
  <si>
    <t>R.br.</t>
  </si>
  <si>
    <t>Opis</t>
  </si>
  <si>
    <t>Ukupno</t>
  </si>
  <si>
    <t>(Kn)</t>
  </si>
  <si>
    <t>Količina</t>
  </si>
  <si>
    <t>Jed.cijena</t>
  </si>
  <si>
    <t>1.</t>
  </si>
  <si>
    <t>1.2.</t>
  </si>
  <si>
    <t>2.</t>
  </si>
  <si>
    <t>2.1.</t>
  </si>
  <si>
    <t>2.2.</t>
  </si>
  <si>
    <t>Jed.</t>
  </si>
  <si>
    <t>mj.</t>
  </si>
  <si>
    <t>1.1.</t>
  </si>
  <si>
    <t>m2</t>
  </si>
  <si>
    <t>3.</t>
  </si>
  <si>
    <t>4.</t>
  </si>
  <si>
    <t>4.1.</t>
  </si>
  <si>
    <t>4.2.</t>
  </si>
  <si>
    <t>4.3.</t>
  </si>
  <si>
    <t>kom</t>
  </si>
  <si>
    <t>1.3.</t>
  </si>
  <si>
    <t>1.4.</t>
  </si>
  <si>
    <t>1.6.</t>
  </si>
  <si>
    <t>2.3.</t>
  </si>
  <si>
    <t>2.4.</t>
  </si>
  <si>
    <t>5.1.</t>
  </si>
  <si>
    <t>5.2.</t>
  </si>
  <si>
    <t>6.1.</t>
  </si>
  <si>
    <t>6.2.</t>
  </si>
  <si>
    <t>6.3.</t>
  </si>
  <si>
    <t>7.1.</t>
  </si>
  <si>
    <t>7.2.</t>
  </si>
  <si>
    <t>5.</t>
  </si>
  <si>
    <t>6.</t>
  </si>
  <si>
    <t>7.</t>
  </si>
  <si>
    <t>m1</t>
  </si>
  <si>
    <t>BRAVARSKI RADOVI</t>
  </si>
  <si>
    <t>UKUPNO BRAVARSKI RADOVI:</t>
  </si>
  <si>
    <t>SOBOSLIKARSKO-LIČILAČKI RADOVI</t>
  </si>
  <si>
    <t>UKUPNO SOBOSLIKARSKO-LIČILAČKI RADOVI:</t>
  </si>
  <si>
    <t>GIPSKARTONSKI RADOVI</t>
  </si>
  <si>
    <t>UKUPNO GIPSKARTONSKI RADOVI:</t>
  </si>
  <si>
    <t>Izrada cementnog estriha.</t>
  </si>
  <si>
    <t xml:space="preserve"> </t>
  </si>
  <si>
    <t>horizontalno</t>
  </si>
  <si>
    <t>PODOPOLAGAČKI RADOVI</t>
  </si>
  <si>
    <t>kpl</t>
  </si>
  <si>
    <t>Demontaža bravarije</t>
  </si>
  <si>
    <t>Hidroizolacija na cementnoj bazi</t>
  </si>
  <si>
    <t>UKUPNO PODOPOLAGAČKI RADOVI:</t>
  </si>
  <si>
    <t>REKAPITULACIJA :</t>
  </si>
  <si>
    <t xml:space="preserve"> Gipskartonski  zid d=10 cm- vlagootporni</t>
  </si>
  <si>
    <t>3.1.</t>
  </si>
  <si>
    <t>3.2.</t>
  </si>
  <si>
    <t>3.3.</t>
  </si>
  <si>
    <t>3.4.</t>
  </si>
  <si>
    <t>OSTALI RADOVI</t>
  </si>
  <si>
    <t>8.1.</t>
  </si>
  <si>
    <t>8.2.</t>
  </si>
  <si>
    <t>UKUPNO OSTALI RADOVI:</t>
  </si>
  <si>
    <t>8.</t>
  </si>
  <si>
    <t xml:space="preserve">horizontalno </t>
  </si>
  <si>
    <t>Žbukanje zidova</t>
  </si>
  <si>
    <t xml:space="preserve">Podna toplinska izolacija </t>
  </si>
  <si>
    <t>m3</t>
  </si>
  <si>
    <t>Podna AB ploča</t>
  </si>
  <si>
    <t>AB greda</t>
  </si>
  <si>
    <t>ZEMLJANI RADOVI</t>
  </si>
  <si>
    <t>Iskop</t>
  </si>
  <si>
    <t>Drenaža</t>
  </si>
  <si>
    <t>Kameni nasip</t>
  </si>
  <si>
    <t>Postava parketa</t>
  </si>
  <si>
    <t>Drveno krovište</t>
  </si>
  <si>
    <t>Oluk horizontalni</t>
  </si>
  <si>
    <t>Oluk vertikalni</t>
  </si>
  <si>
    <t>DEMONTAŽNI RADOVI</t>
  </si>
  <si>
    <t>UKUPNO DEMONTAŽNI RADOVI:</t>
  </si>
  <si>
    <t xml:space="preserve">3. </t>
  </si>
  <si>
    <t xml:space="preserve">4. </t>
  </si>
  <si>
    <t>IZOLATERSKI RADOVI</t>
  </si>
  <si>
    <t>ZIDARSKI RADOVI</t>
  </si>
  <si>
    <t>UKUPNO ZEMLJANI RADOVI:</t>
  </si>
  <si>
    <t xml:space="preserve">2. </t>
  </si>
  <si>
    <t>UKUPNO BETONSKI RADOVI:</t>
  </si>
  <si>
    <t>UKUPNO ZIDARSKI RADOVI:</t>
  </si>
  <si>
    <t>KROVOPOKRIVAČKI RADOVI</t>
  </si>
  <si>
    <t>5.3.</t>
  </si>
  <si>
    <t>UKUPNO KROVOPOKRIVAČKI RADOVI :</t>
  </si>
  <si>
    <t>6.4.</t>
  </si>
  <si>
    <t>6.5.</t>
  </si>
  <si>
    <t>7.3.</t>
  </si>
  <si>
    <t>7.4.</t>
  </si>
  <si>
    <t>7.5.</t>
  </si>
  <si>
    <t>7.6.</t>
  </si>
  <si>
    <t>7.7.</t>
  </si>
  <si>
    <t>7.9.</t>
  </si>
  <si>
    <t>9.</t>
  </si>
  <si>
    <t>9.1.</t>
  </si>
  <si>
    <t>9.2.</t>
  </si>
  <si>
    <t>10.</t>
  </si>
  <si>
    <t>10.1.</t>
  </si>
  <si>
    <t>10.2.</t>
  </si>
  <si>
    <t>11.</t>
  </si>
  <si>
    <t>11.1.</t>
  </si>
  <si>
    <t>11.2.</t>
  </si>
  <si>
    <t>Demontaža sanitarne i kuhinjske opreme</t>
  </si>
  <si>
    <t>Uklanjanje unutarnje žbuke</t>
  </si>
  <si>
    <t>1.8.</t>
  </si>
  <si>
    <t>Uklanjanje krovnog pokrova</t>
  </si>
  <si>
    <t>Uklanjanje krovne konstrukcije</t>
  </si>
  <si>
    <t>Sanacija zidova</t>
  </si>
  <si>
    <t>6.6.</t>
  </si>
  <si>
    <t xml:space="preserve">Sanacija zida vrši se sustavom injektiranja. U donjem dijelu zida (razina iznad temelja) izbuše se rupe u zidu na mjestu fuga na svakih 10-15cm, ispuna mikrocementom namijenjenim za tu vrstu rada i zida. U nešto višem dijelu zida (iznad prethodnog postupka ponovi se postupak bušenja s time da se injektira hidroizolacijska smjesa suklado postupku koje propisuje proizvođač. U stavku uključen sav rad i materijal potreban do potpune gotovosti. Obračun po m1 saniranog zida. </t>
  </si>
  <si>
    <t>Armatura</t>
  </si>
  <si>
    <t>3.5.</t>
  </si>
  <si>
    <t>kg</t>
  </si>
  <si>
    <t>7.10.</t>
  </si>
  <si>
    <t>9.3.</t>
  </si>
  <si>
    <t>Gletanje i bojanje stropa</t>
  </si>
  <si>
    <t>Gletanje i bojanje zidova</t>
  </si>
  <si>
    <t>Šlic širine do 10 cm</t>
  </si>
  <si>
    <t>Šlic širine od 10 do 25 cm</t>
  </si>
  <si>
    <t>Demontaža svih sanitarija (wc, umivaonik, pisoar, slavina,  instalacija i dr) i elemenata kuhinje (elementi, sudoper, hladnjak, slavina i dr.) iz objekta. Sukladno vrsti otpada odvesti i zbrinuti na deponij. Demontaža, utovar,  odvoz i takse uključene u cijenu. Obračun po m2 prostorije u kojoj se vrši demontaža.</t>
  </si>
  <si>
    <t>Demontaža podne konstrukcije</t>
  </si>
  <si>
    <t>Demontaža svih slojeva podne konstrukcije (završni pod, estrih, toplinska i hidroizolacija, nasip, opeka). Sukladno vrsti otpada odvesti i zbrinuti na deponij. Demontaža, utovar,  odvoz i takse uključene u cijenu. Točna pozicija radova odrediti će se na licu mjesta sukladno potrebama. Obračun po m2.</t>
  </si>
  <si>
    <t>FAZA I</t>
  </si>
  <si>
    <t>FAZA II</t>
  </si>
  <si>
    <t>Demontaža završnog sloja podne konstrukcije</t>
  </si>
  <si>
    <t>Ušlicavanje  zidova</t>
  </si>
  <si>
    <t>Demontaža pregradnih zidova</t>
  </si>
  <si>
    <t>Demontaža nosivih zidova</t>
  </si>
  <si>
    <t>Zazidavanje zidova od pune opeke</t>
  </si>
  <si>
    <t>Zidanje blok opekom</t>
  </si>
  <si>
    <t>Zidanje opečnih nosivih zidova debljine 38 cm uporabom termo-blok opeke dimenzije 25x38x24.9 cm  (čvrstoča pri pritisku 10 N/mm2) i morta minimalno M10. 
U cijenu je uključen sav rad i materijal, pomoćna 
sredstva, oplata, pomoćni materijali, zapunjavanje fuga, rezanje poluopeke za zidarski vez, završna obrada vertikalnih špaleta otvora. Izvedba striktno po uputama proizvođača. Rad na visini do 4,00 m. U cijeni uključivo obradu rubova zida i spojeva  te potrebna radna skela. Detalje završetaka i rubova zidanja izvesti po  pravilima struke. AB serklaži u zasebnoj stavci u armiranobetonskim radovima.</t>
  </si>
  <si>
    <t>Obračun po m3 zidanog zida bez AB serklaža.</t>
  </si>
  <si>
    <t xml:space="preserve">Nanošenje morta za završnu obradu. Ručno nanošenje paropropusne bezcementne izravnavajuće žbuke za završnu obradu na bazi prirodnog hidrauličnog vapna i eco poculana kako bi se postigla završna kvaliteta obrade zidova. Završna obrada mora biti pogodna za završnu malersku obradu. </t>
  </si>
  <si>
    <t>zidovi prizemlja, 1. i 2. kata</t>
  </si>
  <si>
    <t xml:space="preserve">Prezidavanje nosivih zidova debljine 30 cm do 80 cm uporabom tradicionalne opeke NF dimenzije 25x12x6 cm i morta minimalne kvalitete M5. U cijenu je uključen sav rad i materijal, pomoćna sredstva,rezanje poluopeke za zidarski vez. Zidovi se izvode na mjestu postojećih ili  zidanje dijelova zida gdje u postojećem stanju nije bilo opeke (prolazi, vrata i sl), te ispuna npr. niše. U cijeni radna skela, sav potreban rad i materijal do potpune gotovosti. Obračun po m3.
</t>
  </si>
  <si>
    <t>sanitarni čvorovi, debljina estriha - 6-8cm</t>
  </si>
  <si>
    <t>Izrada podloge poda od cementnog estriha armiranim mikrosintetičkim vlaknima od polipropilena dodanima u fazi
pripreme estriha i mreže Q69, s ojačanjima kod otvora (vrata i sl.). Gornja površina estriha mora biti vodoravna, te u potpunosti pripremljena za postavljanje hodne obloge. U kontaktne dijelove estriha i zida treba postaviti dilatacijsku
rubnu traku debljine 10mm, koja prelazi razinu budućeg estriha, te je u cijeni stavke. Stavka obuhvaća pripremu površina (odstranjivanje ostataka morta, betona..), prilagođavanje padova estriha u morkim čvorovima te sav
potreban materijal i rad. Plivajući pod se sastoji od sljedećih slojeva:
armirani cementni estrih debljine min 4,0cm, PE folija, sa preklopom 30cm, toplinska izolacija EPS 150 debljine 3,0cm, PE folija, sa preklopom 30cm. Estrih tlačne čvrstoće&gt;20N/mm2 sa agregatom max veličine zrna od 4 mm.  Obračun vršiti prema m2 izvedenog estriha.</t>
  </si>
  <si>
    <t>Tesarska građa pokrova</t>
  </si>
  <si>
    <t>pokrov biber crijep</t>
  </si>
  <si>
    <t>pokrov ravni falcani lim</t>
  </si>
  <si>
    <t>Izrada hidroizolacije poda i zidova u sanitarnim čvorovima. Izvedba u slojevima: hladna pasta u kombinaciji s armaturom od staklene mrežice. Staklena mrežica se postavlja s preklopom 5 cm. Sustav se sastoji od tri premaza i dvije mrežice. Stavka obuhvaća i po proizvođaču propisan spoj zida i poda, te zida i zida s gumenom trakom. Obračun po m2 izolirane površine.</t>
  </si>
  <si>
    <t>vertikalno do visine 25cm (obračun po m2)</t>
  </si>
  <si>
    <t>Dobava, krojenje i ugradnja toplinske izolacije od tvrde mineralne vune na postojeći ab pod tavana. Vuna reakcije na požar A1, toplinske provodljivosti min0,037W/mK.  Težina &gt;150kg/m3. Ploče osigurati od pomaka. Izolacija se ugrađuje preko parne brane koja je u cijeni stavke. Parna brana ojačana mrežicom, paropropusnosti min 40g/m2/24h, mase min 90g/m2.  Obračun po m2 izoliranog krova</t>
  </si>
  <si>
    <t>Toplinska izolacija tavana</t>
  </si>
  <si>
    <t>debljina izolacije 14cm  (6cm+8cm)</t>
  </si>
  <si>
    <t>vrata dvokrilna 260x340cm, nadsvjetlo lučno 260x100cm</t>
  </si>
  <si>
    <t>Pažljiva demontaža postojećih drvenih ulaznih dvokrilnih kolnih vrata s nadsvjetlom, zajedno s dovratnikom. Demontiranu bravariju odvesti na restauraciju u radionicu, gdje je potrebno ukoniti postojeći premaz, izvršiti sanaciju u vidu zamjene dotrajalih drvenih i metalnih dijelova, spojeva, drvene štrukature. Vrata, nadsvjetlo i dovratnike u cijelosti na novo impregnirati antifungicidom. U donjem dijelu oba krila ugraditi opšav od inoxa do visine 30 cm. Metalne dijelove antikorozvno zaštititi, svo drvo grundirano i dvokratno obojeno uljnim lakom. Ponovna ugradnja na postojećoj poziciji. Sve kompletno izvedeno i opremljeno, sav materijal, okov, brava, kvaka, štitnik. Obračun po komadu.</t>
  </si>
  <si>
    <t>Ulazna kolna vrata</t>
  </si>
  <si>
    <t xml:space="preserve">Završna obrada  podgleda međukatne konstrukcije (stropa) u slijedećim fazama: gletanje x2, brušenje x2, impregnacija, ličenje  bijelom bojom x2. Glet paropropusan, boja na bazi vodene disperzije, dobro paropropusna Sd&lt;0,03 , otporna na suho trljanje.  U cijenu su uključene sve navedene predradnje te sav materijal i rad. Obračun po m² oličenog stropa. </t>
  </si>
  <si>
    <t>Obloga gips-kartonom</t>
  </si>
  <si>
    <t>Izrada obloga od vlagoodbojnih glatkih GK ploča d=12.5 mm s metalnom pocinčanom potkonstrukcijom ili s adekvatnim tipskim prihvatnim nosačima. Ploče se polažu u vidu obloge za sanitarne elemente, instalacije ili kao obloga za razne druge elemente.  Prije ploča položiti parnu branu PEHD foliju, koja se međusobno lijepi i brtvi. Sve fugirano i gletano i brušeno spremno za ličenje. Ugraditi prema uputama proizvođača. Uključeno rezanje ploča svi potrebni spojevi za zid i kuteve s odgovarajućim kutnicima kao i potrebni revizijski otvori, otvori za rasvjetna tijela i provodi za cijevi s potrebnim provodima kroz strop. Rubove, spojeve, pukotine ispuniti i zabrtviti akrilnom masom. Sve kompletno izvesti, uračunato ruke i materijal.</t>
  </si>
  <si>
    <t>VENTILOKONVEKTORSKO GRIJANJE I HLAĐENJE</t>
  </si>
  <si>
    <t>Napomene:</t>
  </si>
  <si>
    <t>Kriterij jednakovrijednosti je učin grijanja i hlađenja, a dozvoljeno odstupanje je 5%</t>
  </si>
  <si>
    <t>Sustav je moguće opteretiti kapacitetom unutarnjih jedinica od 50% do 150% i do 64 jedinica. Sustav je antikorozivno zaštićen.</t>
  </si>
  <si>
    <t>Opremljen je funkcijom koja omogućava nastavak rada vanjske jedinice sa smanjenim kapacitetom u slučaju otkazivanja bilo kojeg od kompresora.</t>
  </si>
  <si>
    <t xml:space="preserve">Sve funkcije su upravljane preko ugrađenog mikroprocesora. </t>
  </si>
  <si>
    <t>Mikroprocesor: osnovne funkcije su kontinuirana regulacija učinka kompresora, izjednačavanje tlaka ulja, kontrola povrata ulja, autorestart (nakon nestanka ili prekida napajanja), automatsko prepoznavanje i adresiranje svih unutarnjih jedinica putem komunikacijske veze. Individualno podesive funkcije: Low-Noise operation-rad sa smanjenim kapacitetom u svrhu snižavanja buke u određeno vrijeme, noćni režim rada (dvastupnja); i-Demand-funkcija koja omogućava ograničavanje maksimalne priključne snage u svrhu limitiranja potrošnje u kritičnom razdoblju.</t>
  </si>
  <si>
    <t>Nudi se proizvod/tip:</t>
  </si>
  <si>
    <t>VRF</t>
  </si>
  <si>
    <t>Dobava i ugradnja unutarnje VRF jedinice kazetne izvedbe, za ugradnju u spušteni strop sa ugrađenom pumpom za kondenzat, ispuh u 4 smjera, slijedećih tehničkih karakteristika:</t>
  </si>
  <si>
    <t>VRF - unutarnja kazetna jedinica</t>
  </si>
  <si>
    <t>VRF - unutarnja zidna jedinica</t>
  </si>
  <si>
    <t>Ukrasna maska</t>
  </si>
  <si>
    <t>Mogućnosti pojedinačne kontrole do 16 unutarnjih jedinica
- 7 dnevni vremenski programator s višestrukim  funkcijama podešavanja
- prikaz sobne temperature
- uređaj je ujedno i senzor sobne temperature (Sobna temperatura se kontrolira otkrivanje temperature sa ugrađenim senzorom na samom upravljaču)
- LCD display sa prikazom realnog vremena
- postavke temperature 18-29 °C
- kontrola brzine ventilatora automatski, niska, srednja i visoka brzina
- režimi rada automatski, grijanje/hlađenje, samo ventilator
- dojava greške, indikacija filtera
- povijest grešaka (prikaz do 16 zadnjih grešaka)</t>
  </si>
  <si>
    <t>daljinski uravljač</t>
  </si>
  <si>
    <t>Mogućnosti pojedinačne ili grupne kontrole
(jedne ili do 100 unutarnjih jedinica te 50 grupa)
- TFT ekran na dodir u boji od 7 inča
- jednostavno namještanje i upravljanje
- raznovrsna kontrola unutarnjim jedinicama (tjedni timer, automatsko namještanje vremena i povijest grešaka...)
- funkcija zaustavljanja u slučaju opasnosti
- opis i prikaz greške
- mogućnost odabira 23 jezika (tvornički dolazi s 12 jezika, dodatne jezike moguće otključati (mogućnost odabira Hrvatskog jezika))
- mogućnost upravljanja putem mobilne aplikacije</t>
  </si>
  <si>
    <t>centralno daljinsko upravljanje</t>
  </si>
  <si>
    <t>za spoj unutarnjih i vanjske jedinice, sljedećih tipova i količina:</t>
  </si>
  <si>
    <t>Y-račva</t>
  </si>
  <si>
    <t>Polaganje cijevi u spušteni strop i plastiče kanalice po zidu.</t>
  </si>
  <si>
    <t>Stavka uključuje fitinge i sav ovjesni pribor, te zaštitne cijevi većeg promjera za prolaz kroz zidove i ploče.</t>
  </si>
  <si>
    <t xml:space="preserve">ø 6,40  mm      </t>
  </si>
  <si>
    <t xml:space="preserve">ø 9,52  mm      </t>
  </si>
  <si>
    <t xml:space="preserve">ø 12,7 mm      </t>
  </si>
  <si>
    <t xml:space="preserve">ø 15,88  mm     </t>
  </si>
  <si>
    <t xml:space="preserve">ø 19,05  mm     </t>
  </si>
  <si>
    <t xml:space="preserve">ø 22,22  mm     </t>
  </si>
  <si>
    <t xml:space="preserve">ø 28,58  mm     </t>
  </si>
  <si>
    <t>ø32 mm</t>
  </si>
  <si>
    <t xml:space="preserve">Dobava i ugradnja sifona za kondenzat unutrašnje klima jedinice, od polipropilena priključak f20, izlaz DN32. Zatvarač zadaha 60 mm zaporne visine vodenog stupca sa dodatnom mehaničkom kuglom za blokadu mirisa. Brtvi mirise i bez zaporne vode, sifonski umetak može se izvaditi i očistiti. </t>
  </si>
  <si>
    <t>Tlačna proba bakrenih cijevi za povezivanje vanjske  dizalice topline i unutrašnje jedinice klima uređaja  (ventilokonvektora) koja koriste radni medij freon R32. Po završetku ugradnje za ispitivanje čvrstoće cijevi potrebno je izvršiti tlačnu probu na ispitni tlak od 40 bar u trajanju od 30 minuta. Za propuštanje cijevi potrebno je izvršiti tlačnu probu na ispitni tlak od 32 bar u trajanju od 8 sati. Odstupanje na manometru smije biti maksimalno 5% ili 1-1,5 bar Radni medij ispitivanja je dušik.</t>
  </si>
  <si>
    <t>UKUPNO VENTILOKONVEKTORSKO GRIJANJE I HLAĐENJE:</t>
  </si>
  <si>
    <t>VENTILACIJA</t>
  </si>
  <si>
    <t>Unutarnji osjetnici:
Osjetnik temperature vanjskog zraka: ADS TEa
Osjetnik temperature dovodnog zraka: ADS TU1
Osjetnik temperature odvodnog zraka: ADS TEb
Osjetnik temperature ispušnog zraka: ADS TU2
Osjetnik tlaka dovodnog filtra: 0 - 500 Pa (on / off)
Osjetnik tlaka odvodnog filtra: 0 - 500 Pa (on / off)</t>
  </si>
  <si>
    <t>Dobava i ugradnja pumpe za odvod kondenzata slijedećih
karakteristika:
- kapacitet: 5,5 lit/min
- napajanje: 230V/50Hz
- visina dobave: 4,1 m
- horizontalna udaljenost pumpanja: 20m</t>
  </si>
  <si>
    <t xml:space="preserve">Dobava i ugradnja zračnog ventila za odvod zraka.
Izrađen je od čeličnog lima i plastificiran u bijelo.
Regulacija se obavlja okretanjem središnjeg dijela 
ventila. 
Vanjski promjer 137 mm, visina 28 mm
zračni ventil za odvod zraka NO100 </t>
  </si>
  <si>
    <t>Dobava i ugradnja aluminijske rešetke za dovod
i odvod zraka, s jednim redom podesivih lamela i 
regulatorom protoka L. Za pad tlaka u rešetki 
cca 10 Pa.
Dimenzija rešetke:
225x125</t>
  </si>
  <si>
    <t>Dobava i ugradnja protukišne žaluzije za odsisnu cijev Ø100.</t>
  </si>
  <si>
    <t>Dobava i ugradnja regulacijske zaklopke
za regulaciju protoka zraka u kanalu pravokutnog
presjeka, izrađena od pocinčanog čeličnog lima.
Ručni pogon, kontinuirana regulacija. Dimenzija:
200x125</t>
  </si>
  <si>
    <t>Izrada i montaža kvadratnih limenih kanala za
dovod zraka. Materijal limenih kanala je pocinčani
čelični lim 0,6 mm. Kanale spajati prirubnicama. 
Unutarnji radius savijanja minimalno 10 cm.</t>
  </si>
  <si>
    <t>Izrada i ugradnja okova i materijala za vješanje
limenih kanala</t>
  </si>
  <si>
    <t xml:space="preserve">Dobava i ugradnja samoljepljive izolacijske
ploče u roli za izolaciju kanala.
Izolacija mora biti sa  parnom branom.
Debljina izolacije 10 mm. Širina ploče iznosi 1 m.
</t>
  </si>
  <si>
    <t>UKUPNO VENTILACIJA:</t>
  </si>
  <si>
    <t>RADIJATORSKO GRIJANJE</t>
  </si>
  <si>
    <t>Demontaža postojećeg cjevovoda radijatorskog grijanja i ekološko zbrinjavanje.</t>
  </si>
  <si>
    <t>Demontaža, čišćenje i ispiranje postojećih radijatora te ponovna montaža s novim elementima prihvata.</t>
  </si>
  <si>
    <t>Dobava i ugradnja bakrenih cijevi u šipci sa fitinzima za grijanje:</t>
  </si>
  <si>
    <t>Dobava i ugradnja regulatora diferencijalnog tlaka
za regulaciju tlaka između 0,05-0,25 bar, kod grijanja
omogućava potpuno zatvaranje i pražnjenje sustava.</t>
  </si>
  <si>
    <t>DN 15</t>
  </si>
  <si>
    <t>DN 20</t>
  </si>
  <si>
    <t>Dobava i ugradnja tlačne ekspanzijske posude
sustava radijatorskog grijanja, radnog tlaka 1 bar, max 3 bar.
Kapacitet ekspanzijske posude je 80 lit.</t>
  </si>
  <si>
    <t>Dobava i ugradnja radijatorskih prigušnica R1/2"</t>
  </si>
  <si>
    <t>Dobava i ugradnja aluminijskog radijatora bijele boje priključna mjera = 500 mm, ugradbena dubina = 60 mm za dvocijevni sustav, sa priborom za montažu
Toplinski učin za 80/60/20°C = 100 W/čl.
radijator 25 članaka - 1 komad</t>
  </si>
  <si>
    <t>Dobava i ugradnja odzračnog ventila  R1/2"</t>
  </si>
  <si>
    <t>Dobava i ugradnja odzračnog lončića R1/2"</t>
  </si>
  <si>
    <t>Ličenje vidljivog cjevovoda i armature dva puta lakom (bijela boja) otpornim na toplinu (do 110°C)</t>
  </si>
  <si>
    <t xml:space="preserve">Dobava i ugradnja cijevne toplinske izolacije 
za izolaciju bakrenih cijevi grijanja u stropu i vertikala do etaža
(debljine izolacije od 9 mm) </t>
  </si>
  <si>
    <t>UKUPNO RADIJATORSKO GRIJANJE:</t>
  </si>
  <si>
    <t>INSTALACIJA PLINA I DIMOVOD</t>
  </si>
  <si>
    <t>Tlačna proba instalacije plina zrakom ili dušikom na na tlak od 4 bara</t>
  </si>
  <si>
    <t>Tlačna proba instalacije plina na nepropusnost.</t>
  </si>
  <si>
    <t>Sitni potrošni materijal i transportni troškovi</t>
  </si>
  <si>
    <t>UKUPNO INSTALACIJA PLINA I DIMOVOD:</t>
  </si>
  <si>
    <t>UTP-AX090A (ukupni kap.hl. unutarnjih jedinica do 28,0 kW)</t>
  </si>
  <si>
    <t>Dobava i ugradnja ovjesnog materijala za učvršćenje unutarnjih jedinica i predizoliranih bakrenih cijevi kao vijci, navojne šipke, obujmice, tiple i drugo.</t>
  </si>
  <si>
    <t xml:space="preserve">Dobava i ugradnja PVC cijevi za odvod kondezata sa unutarnjih i vanjskih rashladnih jedinica i spajanje na odvode </t>
  </si>
  <si>
    <t>Sredstvo za hlađenje R410A za nadopunjavanje sustava</t>
  </si>
  <si>
    <t xml:space="preserve">Dobava i ugradnja postolja ili ovjesa, sa antivibracionom gumenom podlogom, svim pričvrsnim i spojnim elementima za ugradnju vanjske jedinice, sve prema uputama proizvođača. </t>
  </si>
  <si>
    <t>Ispitivanje propusnosti odvoda kondenzata u trajanju od 24 sata</t>
  </si>
  <si>
    <t>Dovoz materijala, uređaja i alata na gradilište te odvoz preostalog sa gradilišta u stavku uključiti izadu skela potrebnih pri montaži klima jedinica, odnosno najam dizalice za dizanje opreme na krov objekta.</t>
  </si>
  <si>
    <t xml:space="preserve">Dobava i ugradnja kabela  LiYCY 2 x 1,0 mm² za povezivanje vanjske jedinice i unutarnjih jedinica </t>
  </si>
  <si>
    <t>Šlicanje zidova za ugradnju horizontalne i vertikalne odvodnje kondenzata iz unutarnjih klima jedinica. U stavku uključiti odvoz i čiščenje otpadnog materijala. Šlicanje se izvodi unutar prostorija od horizontalnog razvoda do vertikalnih otvorenih odvodnih sifona unutar objekta: šlic zida 50/50 mm</t>
  </si>
  <si>
    <t>Puštanje u pogon kompletnog sustava grijanja-hlađenja, od strane ovlaštenog servisera ponuđene opreme, sa izdavanjem potrebnih garancija i uputama za korištenje sustava hlađenja</t>
  </si>
  <si>
    <t>Sitni potrošni materijal.</t>
  </si>
  <si>
    <t>Puštanje u pogon kompletnog sustava, od strane ovlaštenog servisera ponuđene opreme, sa izdavanjem potrebnih garancija i uputama za korištenje sustava</t>
  </si>
  <si>
    <t>Ø35x1,5</t>
  </si>
  <si>
    <t>Ø28x1</t>
  </si>
  <si>
    <t>Ø22x1</t>
  </si>
  <si>
    <t>Ø18x1</t>
  </si>
  <si>
    <t>Ø15x1</t>
  </si>
  <si>
    <t>Ø10x1</t>
  </si>
  <si>
    <t>Dobava i ugradnja montažnog duplostijenog koncentričnog metalnog sustava dimnjaka, izvedenog od elemenata s unutarnjom cijevi iz nehrđajućeg čelika oznake 1.4404 (316L), te vanjske cijevi iz nehrđajućeg čelika oznake 1.4301 (304), te ostalih elemenata prema uputi proizvođača. Spoj dimovodnih cijevi omogućava termičke dilatacije, sadrži utor protiv kapilanog istjecanja (ili za silikonsko brtvilo) te obujmice za pričvrščivanje. Odvod kondenzata spojiti na kanalizacijski sustav preko sifona pri ugradnji.</t>
  </si>
  <si>
    <t>Uklanjanje dijela instalacije plina što vodi na drugi kat i zatvaranje cjevovoda.</t>
  </si>
  <si>
    <t>Uklanjanje kotlova na plin i dimovodnih-zrakovodnih cijevi. Uklonjena dva kotla Vaillant VU 486/5-5 H INT II zadržati za rezervu u slučaju kvara.</t>
  </si>
  <si>
    <t>Dobava i ugradnja pocinčanih spiro cijevi sa fitinzima: - spiro cijev ø100</t>
  </si>
  <si>
    <t>Dobava i ugradnja obujmica za ovješenje spiro cijevi:ø100</t>
  </si>
  <si>
    <t>Dobava i ugradnja radijatorskog ventila s termostatskom glavom R1/2"</t>
  </si>
  <si>
    <t>Dobava i ugradnja zrakom hlađene VRF (Variable Refrigerant Flow) jedinica za vanjsku ili unutarnju ugradnju u izvedbi toplinske pumpe sa ugrađenim hermetičkim kompresorima i izmjenjivačem. Maksimalno dozvoljena ukupna duljina cjevnog razvoda iznosi 1000 metara u jednom smjeru uz ograničenja navedena u uputama proizvođača.</t>
  </si>
  <si>
    <t>Dobava i ugradnja unutarnje VRF jedinice zidne izvedbe, za ugradnju na zid, slijedećih tehničkih karakteristika:</t>
  </si>
  <si>
    <t>Dobava i ugradnja zidnog žičanog daljinskog upravljača za upravljanje, kontrola i nadzor unutarnjih jedinica VRF sustava. 
Pruža pristup operacijama, kao što su:</t>
  </si>
  <si>
    <t>Dobava i ugradnja uređaja za centralno daljinsko upravljanje kod malih i srednjih objekata do 100 unutarnjih jedinica i 16 jedinica u grupi, preko TCC-Link mreže, za potrebe upravljanja, kontrole i nadzor unutarnjim jedinicama VRF sustava. 
Pruža pristup operacijama, kao što su:</t>
  </si>
  <si>
    <t>Odvoz</t>
  </si>
  <si>
    <t>Izrada nasipa (tamponskog sloja) ispod temelja i podne ploče. Nasip se izvodi od drobljenog kamenog materijala granulacije (donji sloj 0-63 i gornji 0-32mm) koji se polože na zbijenio temeljno tlo.  Dobava i razastiranje drobljenog kamenog materijala  u slojevima od 10 cm niveliranje i zbijanje do potrebne zbijenosti od Ms=50MN/m2. Zbijanje vršiti odgovarajućim vibracijskim strojevima uz potrebno vlaženje vodom. Završni sloj mora biti potpuno horizontalan prema projektu. U cijenu uračunato i ispitivanje zbijenosti i sav ostali materijal rad i oprema potrebni za dovršenje rada u potpunosti.  Obračun po m3 zbijenog nasipa</t>
  </si>
  <si>
    <t>SB 07 - 125x230cm</t>
  </si>
  <si>
    <t>SB 06 - 150x230cm</t>
  </si>
  <si>
    <t>SB 08 - 135x230cm</t>
  </si>
  <si>
    <t>SB 09 - 160x230cm</t>
  </si>
  <si>
    <t>SB 10 - 110x230cm</t>
  </si>
  <si>
    <t>SB 12 - 150x245cm</t>
  </si>
  <si>
    <t>SB 13 - 140x245cm</t>
  </si>
  <si>
    <t>Dvostruki drveni prozor</t>
  </si>
  <si>
    <t>Jednostruki prozor</t>
  </si>
  <si>
    <t>SB 01 - 90x105cm - jednokrilni</t>
  </si>
  <si>
    <t>SB 04 - 75x55cm - jednokrilni</t>
  </si>
  <si>
    <t>SB 05 - 60x55cm - jednokrilni</t>
  </si>
  <si>
    <t>SB 21 - 45x105cm - jednokrilni</t>
  </si>
  <si>
    <t>SB 22 - 50x105cm - jednokrilni</t>
  </si>
  <si>
    <t>SB 23 - 70x120cm - jednokrilni</t>
  </si>
  <si>
    <t>SB 03 - 160x55cm - dvokrilni</t>
  </si>
  <si>
    <t>SB 11 - 65x165cm - dvokrilni</t>
  </si>
  <si>
    <t>SB 17 - 60x165cm - dvokrilni</t>
  </si>
  <si>
    <t>SB 18 - 50x165cm - dvokrilni</t>
  </si>
  <si>
    <t>SB 20 - 120x150cm - dvokrilni</t>
  </si>
  <si>
    <t>Jednostruki prozor-panel</t>
  </si>
  <si>
    <t>SB 02 - 115x55cm - jednokrilni</t>
  </si>
  <si>
    <t>SB 19 - 110x130cm - jednokrilni</t>
  </si>
  <si>
    <t>Izrada i montaža jednokrilnog fiksnog prozora od drva ariš 1.klase. Ispuna iz panela, min 20mm, Ug=0,9W/(m²K),  boje po odabiru Investitora, obostrano. Panel prilagoditi za ventilacijske kanale.
Doprozornik i krilo dvostruko falcani opremljeni s minimalno dvije gumene brtve. Drvo impregnirano sredstvima protiv nametnika i truljenja. Obrada drva:   temeljni i završni nalič na bazi vode, UV postojan, trajno elastičan, boja u dogovoru s konzervatorima. Okov:  metalni, akz zaštićen,skriveni,regulacijski,bez plastičnih dijelova, s min 8 mjesta zaključavanja. Kvaka aluminijska. 
Unutarnja klupica drvena masivna ariš min d=2,5cm, izvana pocinčani lim. Ral ugradnja: 10mm odmaka od fasade za ugradnju ekspandirajuće brtve i trajnoelastičnog kita. S unutarnje strane treba ugraditi paropropusnu i vodoodbojnu traku. Uključeno pokrovne lajsne i sl. Montaža sukladno tehničkom uputstvu. 
Stavka podrazumjeva izmjeru na licu mjesta, nabava materijala, izrada, dobavu i ugradnju  kompletno sa svim elementima ugradnje. Sve do potpune gotovosti. Obračun po komadu.</t>
  </si>
  <si>
    <t xml:space="preserve">Prozori se izrađuju po uzoru na postojeće istih dimenzija, rastera ostakljenja, profila, načina otvaranja, okova. Elementi se izvode prema originalima sačuvanim na zgradi, a oni koji nedostaju u suradnji s projektantom i konzervatorskim odjelom.  Drveni dijelovi se izrađuju novi s istom profilacijom i štukaturama kao i postojeći.  Nova konstrukcija profila doprozornika i krila prilagođena za ugradnju jednostrukog ravnog stakla na vanjskom krilu i ugradnju izo stakla na unutarnjem krilu.  Na profilima moraju postojati utori za ugradnju dvostrukih brtvi. Ukoliko je moguće okov je potrebno restaurirati i ugraditi na nove prozore, a ukoliko nije moguće, potrebno je izraditi novi okov po uzoru na originalni. Ugrađeni okov moja biti namijenjen za trajno djelovanje, funkcionalno identičan povijesnom, okovi s vidljivim dijelovima u skladu s odredbama konzervatora.  Doprozornici dvostrukih prozora izvode se kao dva okvira međusobno povezana drvenom ispunom (špaleta s izrezbarenim uzorkom), koja je prema zidu izolirana toplinskom izolacijom. Radiničke nacrte izrađuje izvođač, a odobrava nadležni konzervator. </t>
  </si>
  <si>
    <t xml:space="preserve">Ugradnja kao RAL: odnosno kod ugradnje osigurati po 2cm sa svih strana za ispunu poliuretanskom pjenom, te 10mm odmaka od fasade za ugradnju ekspandirajuće brtve i trajnoelastičnog kita. S unutarnje strane treba ugraditi paropropusnu i vodoodbojnu traku.
 Stavka podrazumjeva izmjeru na licu mjesta, izrada šablone i radionice, sve potrebne predradnje za izradu replike izvorne bravarije u kompletu,  nabava materijala, izrada, dobavu i ugradnju  kompletno sa svim elementima ugradnje, uključeno pokrovne lajsne, okapnice, unutarnje i vanjske klupice, obrada špaleta. Sve do potpune gotovosti. Sukladno shemi bravrije. Obračun po komadu.
</t>
  </si>
  <si>
    <t>SB 14 - 160x260cm</t>
  </si>
  <si>
    <t>SB 15 - 310x260cm</t>
  </si>
  <si>
    <t>SB 16 - 140x240cm</t>
  </si>
  <si>
    <t>SB 16a - 140x240cm</t>
  </si>
  <si>
    <t>Unutarnja aluminijska vrata</t>
  </si>
  <si>
    <t>SB 25 - 75/205+45cm</t>
  </si>
  <si>
    <t>SB 24 - 90/205+45cm, hidr-pumpa, AL vent.rešetka</t>
  </si>
  <si>
    <t>SB 27 - 100/215+85cm</t>
  </si>
  <si>
    <t>SB 28 - 90/215cm, AL vent.rešetka</t>
  </si>
  <si>
    <t>SB 29 - 100/215+60cm</t>
  </si>
  <si>
    <t>SB 31 - 100/205, hidr-pumpa, AL vent.rešetka</t>
  </si>
  <si>
    <t>SB 32 - 80/205+95cm</t>
  </si>
  <si>
    <t>SB 33 - 90/205+95cm</t>
  </si>
  <si>
    <t>SB 35 - 90/215+85cm</t>
  </si>
  <si>
    <t>SB 36 - 90/215+85cm, hidr-pumpa, AL vent.rešetka</t>
  </si>
  <si>
    <t>SB 37 - 80/205+95cm, hidr-pumpa, AL vent.rešetka</t>
  </si>
  <si>
    <t>SB 38 - 95/215+85cm</t>
  </si>
  <si>
    <t>SB 39 - 80/205+45cm</t>
  </si>
  <si>
    <t>SB 40 - 95/205+45cm, hidr-pumpa, AL vent.rešetka</t>
  </si>
  <si>
    <t>SB 41 - 90/205+45cm</t>
  </si>
  <si>
    <t>SB 42 - 90/205cm</t>
  </si>
  <si>
    <t>PP1 110x215cm-jednokrilna</t>
  </si>
  <si>
    <t>PP2 100x215cm-jednokrilna</t>
  </si>
  <si>
    <t>PP4 258x215cm-jednokrilna</t>
  </si>
  <si>
    <t>PP5 276x215cm-jednokrilna</t>
  </si>
  <si>
    <t>PP3 176/215+60cm-dvokrilna</t>
  </si>
  <si>
    <t>PP6 140x240cm-jednokrilna</t>
  </si>
  <si>
    <t>Sanitarna pregrada</t>
  </si>
  <si>
    <t xml:space="preserve">Dobava i postava pregrade sanitarnih prostora (nužnici) od HPL kompaktnih ploče boje po izboru Investitorasa. Pregrada se sastoji od fiksnih dijelova i integriranim jednokrilnim vratima. Stijena se sastoji od vrata i dva fiksna dijela. Vrata zaokretna svijetlog otvora 60 cm. Uključen sav potreban okov, materijali za pričvršćenje, nogice, leptiri za zatvaranje vrata, vješalica s unutarnje strane vrata. 
Visina svih pregrada je 205 cm, a postavljaju se na visini 15 cm od gotovog poda na inox nogicama, tako da je ukupna visina 220 cm.
Ugradnja inox vijcima na zid nakon polaganja keramičkog opločenja.
</t>
  </si>
  <si>
    <t>SP1 114x220cm (s 1.vratima)</t>
  </si>
  <si>
    <t>SP1 138x220cm (s 1.vratima)</t>
  </si>
  <si>
    <t>SP2 121x220cm (s 1.vratima)</t>
  </si>
  <si>
    <t>SP2 136x220cm (s 1.vratima)</t>
  </si>
  <si>
    <t xml:space="preserve">Izrada, doprema i ugradba jednodijelnih, jednokrilnih vrata sa i bez fiksnog nadsvjetla, u sistemu aluminijskih profila bez prekida toplinskog mosta, opis kao u općim uvjetima. Trostruka brtva. Okov čelični antikorozivno zaštićen. Pojedine stavke s hidrauličkom pumpom s mogućnošću zakočavanja u otvorenom položaju. Ugraditi stoper za krilo (podni/zidni). Kvaka inox izvana i iznutra. Brava: inox čeona ploča, trn za kvaku metalni, euro cilindar klasa 3 i/ili cilindar s leptirom (wc), 3 ključa. KRILO: ispuna iz panela, min 20mm, Ug=0,9W/(m²K), boja po odabiru Investitora, obostrano, s ventilacijskom AL rešetkom na pojedinim vratima.
NADSVJETLO: dvostruko izo staklo : lamistal 6mm (vanjsko) + 14mm šupljine + ravno 4mm (unutarnje), ispuna zrak, debljina stakla ovisna o dimenzijama, ali ne manje od navedenog. Stavka podrazumjeva izmjeru na licu mjesta, izradu, dobavu, montažu kompletno sa svim elementima ugradnje.
Ugradnja s mehaničkim pričvršćenjima i linijski s ekspandirajućim masama.
Uključeno pokrovne lajsne i sl. Montaža sukladno tehničkom uputstvu.
Sve do potpune gotovosti. 
</t>
  </si>
  <si>
    <t>parket</t>
  </si>
  <si>
    <t>letvica</t>
  </si>
  <si>
    <t>PVC pod</t>
  </si>
  <si>
    <t>Dobava potrebnog materijala te polaganje podova od hrastovog parketa "N" klase,  dimenzija daščica: dužina 300-600mm, širina 60-70mm, debljina 21mm, slagano na ljepilo s brušenjem i lakiranjem dvokomponentnim lakom u 4 sloja (polumat). Parket se polaže klasično po dužini s međusobnim pomakom slijedećeg reda (tip polaganja brodski pod). Stavka uključuje i ugradbu kutnih letvica visine 6-8cm. Spoj poda i kutne letvice, kao i spoj letvice sa zidom brtviti akrilnom kitom u boji parketa. Obracun po m1 izvedenih kutnih letvica. Obracun po m2 izvedenog poda.</t>
  </si>
  <si>
    <t>unutarnja vrata 120x215cm (podrum)</t>
  </si>
  <si>
    <t>unutarnja vrata 90x215cm (podrum)</t>
  </si>
  <si>
    <t>vanjska vrata  185x230cm (ulaz-dvorište)</t>
  </si>
  <si>
    <t>unutarnja vrata 175x215cm (priz os B)</t>
  </si>
  <si>
    <t>staklena stijena s vratima 280x320cm (stubište)</t>
  </si>
  <si>
    <t>unutarnja vrata 90x215cm (prizemlje ulaz wc)</t>
  </si>
  <si>
    <t>unutarnja vrata 70x205+135cm (prizemlje  wc)</t>
  </si>
  <si>
    <t>prozor porta 260x200 (prizemlje )</t>
  </si>
  <si>
    <t>unutarnja vrata 95x205+50cm (os 2 i os 3)</t>
  </si>
  <si>
    <t>unutarnja vrata 100x205+85cm (priz ured 11, 2.kat ured28)</t>
  </si>
  <si>
    <t>unutarnja stijena s vratima 420x280cm (pisarnica, 2kat ured 27)</t>
  </si>
  <si>
    <t>unutarnja vrata wc-a 80(90)x205+45cm</t>
  </si>
  <si>
    <t>unutarnja vrata wc-a 70x205+70cm</t>
  </si>
  <si>
    <t>unutarnja vrata 100x205 (priz ured)</t>
  </si>
  <si>
    <t>unutarnja vrata 95x205+50 (1.kat ured 19)</t>
  </si>
  <si>
    <t>prozor 80x100cm</t>
  </si>
  <si>
    <t>prozor 60(78)x55cm</t>
  </si>
  <si>
    <t>prozor 120(160)x55cm</t>
  </si>
  <si>
    <t>prozor wc-a 65x165cm i 50x105cm</t>
  </si>
  <si>
    <t>dvostruki prozor 105-160x230-250cm</t>
  </si>
  <si>
    <t>prozor 2.kat  105-120x130-150cm</t>
  </si>
  <si>
    <t>prozor 2.kat  125x240cm</t>
  </si>
  <si>
    <t>vanjska vrata s škurama 2.kat  100x210cm</t>
  </si>
  <si>
    <t>dvostruki prozor 300x235cm</t>
  </si>
  <si>
    <t>Demontaža bravarije -radionica</t>
  </si>
  <si>
    <t>Demontaža  prozora i vratiju uključujući doprozornike, dovratnike, opšave, prozorske klupčice. Vrata i prozori su postavljeni u raznim debljinama zida, ostaklena ili puna. Demontirana vrata i prozori odlažu se na stranu i odvoze u radionicu kako bi ista bila uzorak za izradu replike nove bravarije. Višak se odvodi na   daljnje spremanje i/ili se  odvozi na gradsku deponiju. Takse u cijeni stavke. Obračun po kom.</t>
  </si>
  <si>
    <t>Demontaža prozora, te vanjskih i unutarnjih vratiju uključujući doprozornike, dovratnike, opšave, prozorske klupčice. Vrata i prozori su postavljeni u raznim debljinama zida, ostaklena ili puna. Demontirana vrata i prozori razgraditi. Sukladno vrsti otpada odvesti i zbrinuti na deponij. Demontaža, utovar,  odvoz i takse uključene u cijenu. Obračun po kom.</t>
  </si>
  <si>
    <t>podrum</t>
  </si>
  <si>
    <t xml:space="preserve"> d=0,15m</t>
  </si>
  <si>
    <t>Uklanjanje krovnog pokrova od crijepa i krovnog falcanog lima, zajedno s podkontrukcijom,  oplatom, letvama ili sl. Demontirani materijal razvrstati sukladno vrsti otpada, odvesti i zbrinuti na gradski deponij. Krovni pokrov čine crijep i lim. Obračun po m2 krova.</t>
  </si>
  <si>
    <t>Uklanjanje krovne odvodnje</t>
  </si>
  <si>
    <t>Uklanjanje horizontalnih i vertikalnih oluka zajedno s nosačima, opšavima, okapnicama i drugih elemenata. Demontirani materijal odvesti i zbrinuti na gradski deponij. Obračun po kompletu.</t>
  </si>
  <si>
    <t>Uklanjanje drvene konstrukcije krovišta, koji uključuje nazidnice, rogove, letve i dr,  oluke, sljemenice i dr. Drvena konstrukcija se ne ukida u cijelosti, već elementi koji su nedostatne nosivosti ili dotrajali. Elemente koji se ukladnjanju određuje nadzorni inženjer.  Demontirani materijal razvrstati sukladno vrsti otpada odvesti i zbrinuti na gradski deponij. Obračun po m3 uklonjenje građe.</t>
  </si>
  <si>
    <t>Uklanjanje izolacije</t>
  </si>
  <si>
    <t>Uklanjanje topinske izolacije s poda tavana od EPS zajedno sa zaštitom folijom. Izolaciju je potrebno uredno složiti i deponirati do ponovne ugradnje. Obračun po m2 poda.</t>
  </si>
  <si>
    <t>Konstrukcija se odnosi na drvene rogove, kosnike i druga ojačanja (stupovi, grede i sl).  Rogovi dimenzija 12x16cm. Ostala građa sukladno projektu konstrukcije. Predviđena je demontaža (u drugoj stavci) dotrajalih dijelova nosive krovne konstrukcije i ugradnja novih dijelova drvene građe razreda C24 s antifungicidnom zaštitom. 
U jediničnu cijenu ulaze spojna sredstva (bilo drvena ili čelična s antikorozivnom zaštitom). Svi spojevi trebaju se pravilno tesarski obraditi uz primjenu spojnih sredstava. U jediničnu cijelu potrebno je uključiti sve skele i podupirače. U cijenu stavke su uključeni svi prijenosi, donosi, krojenja, montaža i nabava jelove građe I klase. 
Sav pregled oko zamjene građe i pregleda elementa krova izvoditelj radova je dužan obaviti s nadzornim inženjerom.
Stvarna količina građe biti će obračunata na temelju izmjera izvršenih prije početka radova sanacije.</t>
  </si>
  <si>
    <t>Dobava, krojenje i ugradnja drvene građe za krovište. Kao završni pokrov ugrađuju se falcani lim i biber crijep. Za crijep se postavljaju letve i kontraletve s diagonalama (letve i kontra letve min 5x3cm), a za lim letve i OSB ploče debljine 18mm. Kompletnu konstrukciju je potrebno zaštititi antifungicidnim sredstvom. Stavka uključuje sav materijal, pričvrsnice i rad, do potune gotovosti. Obračun po m² kose površine krova.</t>
  </si>
  <si>
    <t>Pokrov-biber</t>
  </si>
  <si>
    <t>Nabava i postava krovnog pokrova od biber crijepa za krov nagiba cca 15º. Stavka uključuje ugradnju sljemenjaka koji se mortaju, odzračnika. Stavka uključuje sav potreban rad, transport i materijal do potpune gotovosti. Obračun po m2 pokrivne površine.</t>
  </si>
  <si>
    <t>Pokrov -ravni falcani lim</t>
  </si>
  <si>
    <t>Limeni opšavi</t>
  </si>
  <si>
    <t>lim rš do 40cm</t>
  </si>
  <si>
    <t>Dobava, izrada i ugradnja neglinenih dijelova pokrova, Stavka uključuje materijal, rad, transport i ugradnju do potpune gotovosti.</t>
  </si>
  <si>
    <t>snjegobran</t>
  </si>
  <si>
    <t>šiljci za ptice</t>
  </si>
  <si>
    <t>Sljeme limenog pokrova</t>
  </si>
  <si>
    <t>Dobava i montaža krovnog pokrova iz čeličnih pocinčanih traka za falcanje u boji, debljine 0,70 mm, širine cca 500 mm, jednostrano plastificirane, stražnja strana transparentni zapečeni lak, prednja strana u boji po izboru konzervatora. Pokrov u izvedbi s dvostrukim stojećim prijevojem, vertikalni dio prijevoja je stožast, tako da u donjem ležajnom području traka ostane dilatacijski razmak 3-5 mm. Pričvršćenje traka pomoću inox nehrđajućih fiksnih i kliznih učvršćivača (100 mm) na oplatu od OSB ploča (posebna stavka), položiti razdjelni bitumenski sloj (posebna stavka). Izvedba prema detaljnim uputama proizvođača. Obračun po m².</t>
  </si>
  <si>
    <t>RŠ25cm</t>
  </si>
  <si>
    <t>RŠ40cm</t>
  </si>
  <si>
    <t>Opšav limenog pokrova</t>
  </si>
  <si>
    <t>Dobava i montaža neventiliranog sljemenog završetka dvostrešnog krova i spoj sa vertikalnom fasadnom rubnom trakom. Izvedba prema detaljnim uputama proizvođača. Obračun po m1.</t>
  </si>
  <si>
    <t>Dobava i ugradnja doljnjeg završetka (okapnice) falcanog krova iz  lima RŠ 25cm, te uvale (spoj lim-čim i lim-biber) i zidnog lima RŠ cca 40cm, debljina lima 0,7 mm, boja i kvaliteta materijala kao osnovna pozicija. Donji završetak stožasto savijen, pripasan padu žljeba, stručno montirati. Izvedba prema detaljnim uputama proizvođača. Obračun po m1.</t>
  </si>
  <si>
    <t>Elementi za glineni pokrov</t>
  </si>
  <si>
    <t>Dobava materijala, krojenje i postava limenih opšava, okapa i dr. od pocinčanog lima debljine 0,6mm. Stavka se odnosi na vjetarlajsne, opšavi dimnjaka, krovni opšavi,  zidni limovi. Razvijena širina novih limova je do 40 cm. U cijeni stavke je spojni pribor i alat. Obračun po m1 ugrađenog lima</t>
  </si>
  <si>
    <t>rešetka (šipka/cijev) za hvatanje snijega  s nosačima</t>
  </si>
  <si>
    <t>završetak na zabatu (vjetar lajsna)</t>
  </si>
  <si>
    <t>5.4.</t>
  </si>
  <si>
    <t>5.5.</t>
  </si>
  <si>
    <t>5.6.</t>
  </si>
  <si>
    <t>5.7.</t>
  </si>
  <si>
    <t>5.8.</t>
  </si>
  <si>
    <t>5.9.</t>
  </si>
  <si>
    <t>5.10.</t>
  </si>
  <si>
    <t>Dobava, izrada i ugradnja metalnih dijelova pokrova od falcanog lima. Snjegobran od dvostrukog scijevnog smjenjobrana za falcani pokrov, boje kao osnovna pozicija, Stezaljke za falcani pokrov, gijev kružnog presjeka fi28mm. Završetak od lima d=0,5mm nekoliko puta presavijan s okapom. Stavka uključuje materijal, rad, transport i ugradnju do potpune gotovosti.</t>
  </si>
  <si>
    <t xml:space="preserve">Dobava, krojenje i ugradnja četveroslojne visoko paropropusne vodonepropusne krovne membrane za uporabu na kosim ne daskanim krovovima. Sastoji se od 2 sloja polipropilenske tkanine i funkcionalnog polipropilenskog filma koji osigurava visoku propusnost vodene pare i otpornost na vodu. Membrana mora biti dodatno  ojačana slojem armirane PP mreže koja je impregnirana kroz cijelokupnu površinu folije.  Membrana mora imati osiguranu minimalno osiguranu 4-mjesečnu otpornost na UV zračenje. Sve izvesti prema uputama proizvođača materijala i detaljima proizvođača, uz dogovor i odobrenje projektanta i nadzornog inženjera i investitora. Sve kompletno sa svim potrebnim radom i materijalom. Paropusnost vodene pare min 3000 g/m²/24h, vodonepropusnost min. 3m vodenog stupca, težine min 160g/m2. Obračun vršiti prema m2 izolirane površine krova. </t>
  </si>
  <si>
    <t>Sekundarna hidroizolacija ispod limenog pokrova</t>
  </si>
  <si>
    <t xml:space="preserve">Sekundarna hidroizolacija ispod falcanog limenog pokrova, odnosno podložna folija polimernog bitumena ojačanog staklenim voalom sa površinskim slojem od perforirane sintetičke tkanine, debljine 1,5 mm, na koji se postavlja krovni pokrov od lima. Specifična težina cca. 1400 g/m2, samoljepljivi uzdužni spojevi, sd-vrijednost cca. 100. Obračun vršiti prema m2 izolirane površine krova. </t>
  </si>
  <si>
    <t>Sekundarna hidroizolacija ispod glinenog pokrova</t>
  </si>
  <si>
    <t>Ulazna vrata</t>
  </si>
  <si>
    <t xml:space="preserve">Izrada i montaža dvostrukog višekrilnog zaokretnog prozora od drva ariš 1.klase. Prozor se sastoji od vanjskog i unutarnjeg krila distanciranih za širinu drvene špalete. Ostakljenje: 1)vanjsko krilo : ravno prozorsko staklo minimalno 4mm, ugradnja  po izvornom načinu  2)unutarnje krilo 
 dvostruko IZO staklo: 6mm lamistal (VSG33.1) + 14mm šupljine ispuna argonom  + LOW-E 4mm (unutarnje), U ≤1,1 W/m2K, Rw&gt;32dB. Svaki prozor ima horizontalnu  prečku koji prozor dijeli na dva dijela.Doprozornik i krilo dvostruko falcani opremljeni s dvije gumene brtve. Drvo impregnirano sredstvima protiv nametnika i truljenja, poprečni presjeci krila i doprozornika kao i postojeći s istim profilacijama, šprljcima idr. Obrada drva:   temeljni i završni nalič na bazi vode, UV postojan, trajno elastičan, boja u dogovoru s konzervatorima, sistem kao Induline Remmers. Okov:    izvorni okov i panti s demontirane bravarije (ili se izrađuju novi kao replika izvornih).
Unutarnja klupica drvena masivna ariš d=3cm, izvana pocinčani lim. </t>
  </si>
  <si>
    <t>SB26 140x240cm-ulazna vrata</t>
  </si>
  <si>
    <t>Ulazna vrata-dvorište</t>
  </si>
  <si>
    <t>Izrada i montaža trokrilnih zaokretnih vrata od drva ariš 1.klase.  Ostakljenje: 
 dvostruko IZO staklo: 6mm lamistal (VSG33.1) + 14mm šupljine ispuna argonom  + LOW-E 4mm (unutarnje), U ≤1,1 W/m2K, Rw&gt;32dB. Osnovno krilo vrata sastoji se od staklenih fiksnih površina u rasteru 3 stupca i 7 redova, dok su sekundarna krila s jednim stupcem ostakljenja i po jednom ventilacijskom rešetkom.  Dovratnik i krila dvostruko falcani opremljeni s dvije gumene brtve. Drvo impregnirano sredstvima protiv nametnika i truljenja, poprečni presjeci krila i doprozornika kao i postojeći s istim profilacijama, šprljcima idr. Obrada drva:  temeljni i završni nalič na bazi vode, UV postojan, trajno elastičan, boja u dogovoru s konzervatorima, sistem kao Induline Remmers. Okov:   izvorni okov i panti s demontirane bravarije (ili se izrađuju novi kao replika izvornih).
Vrata opremljena hidrauličkom pumpom s kočnicom i regulacijom brzine. Priprema za elektrobravu i s ugrađenim bulžirom za provod instalacija. Dodana priprema i bulžir za kontrolu pristupa i alarm. U dogovoru s elektroinstalaterima.</t>
  </si>
  <si>
    <t>Izrada i montaža dvokrilnih zaokretnih vrata od drva ariš 1.klase.  Ostakljenje: 
 dvostruko IZO staklo: 6mm lamistal (VSG33.1) + 14mm šupljine ispuna argonom  + LOW-E 4mm (unutarnje), U ≤1,1 W/m2K, Rw&gt;32dB. Osnovno krilo vrata sastoji se od 4 staklene fiksne površine, dok je sekundarno krilo s 2 ostakljenja. Do visine kvake ispuna je drvena. Dovratnik i krilo dvostruko falcani opremljeni s dvije gumene brtve. Drvo impregnirano sredstvima protiv nametnika i truljenja, poprečni presjeci krila i doprozornika kao i postojeći s istim profilacijama, šprljcima idr. Obrada drva:  temeljni i završni nalič na bazi vode, UV postojan, trajno elastičan, boja u dogovoru s konzervatorima, sistem kao Induline Remmers. Okov:   izvorni okov i panti s demontirane bravarije (ili se izrađuju novi kao replika izvornih).
Vrata opremljena hidrauličkom pumpom s kočnicom i regulacijom brzine. Priprema za elektrobravu i s ugrađenim bulžirom za provod instalacija. Dodana priprema i bulžir za kontrolu pristupa i alarm. U dogovoru s elektroinstalaterima.</t>
  </si>
  <si>
    <t>SB34 185x225cm-ulazna vrata</t>
  </si>
  <si>
    <t xml:space="preserve">Vrata se izrađuju po uzoru na postojeće istih dimenzija, rastera ostakljenja, profila, načina otvaranja, okova. Elementi se izvode prema originalima sačuvanim na zgradi, a oni koji nedostaju u suradnji s projektantom i konzervatorskim odjelom.  Drveni dijelovi se izrađuju novi s istom profilacijom i štukaturama kao i postojeći.  Nova konstrukcija profila dovratnika i krila prilagođena za ugradnju izo stakla na unutarnjem krilu.  Ukoliko je moguće okov je potrebno restaurirati i ugraditi na nova vrata, a ukoliko nije moguće, potrebno je izraditi novi okov po uzoru na originalni. Ugrađeni okov moja biti namijenjen za trajno djelovanje, funkcionalno identičan povijesnom, okovi s vidljivim dijelovima u skladu s odredbama konzervatora.   Radiničke nacrte izrađuje izvođač, a odobrava nadležni konzervator. </t>
  </si>
  <si>
    <t>Vanjska vrata-terasa</t>
  </si>
  <si>
    <t xml:space="preserve">Vrata i grilje se izrađuju po uzoru na postojeće istih dimenzija, rastera ostakljenja, profila, načina otvaranja, okova. Elementi se izvode prema originalima sačuvanim na zgradi, a oni koji nedostaju u suradnji s projektantom i konzervatorskim odjelom.  Drveni dijelovi se izrađuju novi s istom profilacijom i štukaturama kao i postojeći.  Nova konstrukcija profila dovratnika i krila prilagođena za ugradnju izo stakla na unutarnjem krilu.  Ukoliko je moguće okov je potrebno restaurirati i ugraditi na nova vrata, a ukoliko nije moguće, potrebno je izraditi novi okov po uzoru na originalni. Ugrađeni okov moja biti namijenjen za trajno djelovanje, funkcionalno identičan povijesnom, okovi s vidljivim dijelovima u skladu s odredbama konzervatora.   Radiničke nacrte izrađuje izvođač, a odobrava nadležni konzervator. </t>
  </si>
  <si>
    <t xml:space="preserve">Izrada i montaža jednokrilnih zaokretnih vrata i grilja od drva ariš 1.klase.  Ostakljenje:  dvostruko IZO staklo: 6mm lamistal (VSG33.1) + 14mm šupljine ispuna argonom  + LOW-E 4mm (unutarnje), U ≤1,1 W/m2K, Rw&gt;32dB. Vratno krilo vrata sastoji se od fiksnog ostakljenog dijela i otklopnog staklenog dijela.  Dovratnik i krila dvostruko falcani opremljeni s dvije gumene brtve. Dno krila i prag opremiti okapom i zaštitnim inox limom. Grilje su jednokrilne s vlastitim dovratnikom, koje se sastoje od okvira i zaokretnih lamela sa sistemom za fiksiranjem. Krilo opremljeno okovom za zaključavanje. Drvo impregnirano sredstvima protiv nametnika i truljenja, poprečni presjeci krila i doprozornika kao i postojeći s istim profilacijama, šprljcima idr. Obrada drva:  temeljni i završni nalič na bazi vode, UV postojan, trajno elastičan, boja u dogovoru s konzervatorima, sistem kao Induline Remmers. Okov:   izvorni okov i panti s demontirane bravarije (ili se izrađuju novi kao replika izvornih).
</t>
  </si>
  <si>
    <t>SB43 95x210cm</t>
  </si>
  <si>
    <t>Unutarnja ostaklena stijena</t>
  </si>
  <si>
    <t xml:space="preserve">Izrada, doprema i ugradba trodijelne ostaklene stijene koja se sastoji od dviju bočnih stijena te zaokretnih vrata s fiksnim nadsvijetlom. Stijena u sistemu aluminijskih profila bez prekida toplinskog mosta. Dvostruka  brtva. Okov čelični antikorozivno zaštićen. Kvaka inox izvana i iznutra. Brava: inox čeona ploča, trn za kvaku metalni, euro cilindar klasa 3, 3 ključa. Krilo, nadsvjetlo i bočni dijelovi  stijene ostkakljeni: dvostruko izo staklo : lamistal 6mm (vanjsko) + 12mm šupljine + lamistal 6mm (unutarnje), ispuna zrak, debljina stakla ovisna o dimenzijama, ali ne manje od navedenog. Boja profila po odabiru Investitora. U unutarnje strane dobava i ugradnja unutarnje žaluzine od aluminijskih lamela boje po odabiru Investitora, rotacijske, podizne.
Stavka podrazumjeva izmjeru na licu mjesta, izradu, dobavu, montažu kompletno sa svim elementima ugradnje.
Ugradnja s mehaničkim pričvršćenjima i linijski s ekspandirajućim masama.
Uključeno pokrovne lajsne i sl. Montaža sukladno tehničkom uputstvu.
Sve do potpune gotovosti. 
</t>
  </si>
  <si>
    <t>SB 30 - 428/215+60cm</t>
  </si>
  <si>
    <t>Klizni prozor</t>
  </si>
  <si>
    <t>SB 45 - 125x120cm</t>
  </si>
  <si>
    <t>Kupola za odimljavanje</t>
  </si>
  <si>
    <t>SB 44 - 120x120cm</t>
  </si>
  <si>
    <t>7.8.</t>
  </si>
  <si>
    <t>7.11.</t>
  </si>
  <si>
    <t>7.12.</t>
  </si>
  <si>
    <t>7.13.</t>
  </si>
  <si>
    <t>Izrada gipskartonskih zidova debljine 10 cm. Izrada pregradnih zidova od vlagootpornih GK ploča sa potkonstrukcijom od pocinčanih čeličnih profila (CW i UW profili), uključujući spojno brtvljenje na druge građevne dijelove antivibracijskim brtvama, s obje strane dvostruka oplata od  vlagoodbojnih gips-kartonskih ploča (2 x 2 x 12,5 mm). Ispuna kamenom vunom s polaganjem parne brane u vidu PEHD folije obostrano. Glave vijaka i reške izgladiti ispunom. 1 ruka gletanja, brušenje. Zid izvesti sigurno od klizanja u međuprostor.  Rubove, spojeve i pukotine ispuniti i zabrtviti akrilnom masom. Na mjestu otvora za vrata ugrađuju se ojačani profili. Sve kompletno izvesti, uračunato rad i materijal. Zid s oblogom se vodi u punoj visini od podne do stropne konstrukcije. Na mjestu stropne konstrukcije od ab ili drvenih greda izvesti s urezivanjem odnosno s opasivanjem istih kako bi prostori međusobno bili potpuno zvučno i vidno odvojeni. Obračun po m² gipskartonskog zida. Otvori u stavci.</t>
  </si>
  <si>
    <t>Spušteni strop - raster</t>
  </si>
  <si>
    <t>Spušteni strop - pune GK ploče</t>
  </si>
  <si>
    <t>Izrada gipskartonskog punog spuštenog stropa  od standardnih gipskartonskih ploča. Montaža ploča je na pripadajuću tipsku čeličnu pocinčanu potkonstrukciju i s pripadajućim ovjesom. Zavješenje, odnosno potkonstrukciju stropa izvesti na nosivu stropnu  konstrukciju, uključujući spojno brtvljenje na druge građevne dijelove. Jednostrana jednostruka G-K ploča 1x1x12,5mm. Strop se izvodi oko spuštenog stropa s rasterom, do zida ili kao samostalni strop u prostoru. Glave vijaka i reške izgladiti ispunom, kao podloga za soboslikarske radove (1 ruka gletanja, brušenje). Visina spuštenog stropa  od gotovog poda je definirana u projektnoj dokumentaciji. Rubove, spojeve i pukotine ispuniti i zabrtviti akrilnom masom.  Obračun po m2 komplet izvedenog gipskartonskog spuštenog stropa.</t>
  </si>
  <si>
    <t>Ojačanje u spuštenom stropu</t>
  </si>
  <si>
    <t>U spuštenom stropu na mjestima uz prozor izvesti ojačanje stropa u vidu polaganja OSB ploča min. debljine 2cm, u širini od 25-30cm, ukupne duljine jednake širini zida (ili širina prozora +40 cm sa svake strane). Ojačanje se izvodi za mogućnost naknadne ugradnje nosača za zavjese.  Obračun po m1 ojačanja.</t>
  </si>
  <si>
    <t>VANJSKA INSTALACIJA VODOVODA</t>
  </si>
  <si>
    <t>Vodomjerno okno</t>
  </si>
  <si>
    <t>Dobava i montaža vodovodne armature (elemenata) u vodomjernom oknu. Obračun po komadu ugrađenog i funkcionalnog elementa.</t>
  </si>
  <si>
    <t>T komad DN65/DN50</t>
  </si>
  <si>
    <t>FFR DN65-DN50</t>
  </si>
  <si>
    <t>prirubnica s navojem 2"</t>
  </si>
  <si>
    <t>redukcija 2"-6/4"</t>
  </si>
  <si>
    <t>zasun 6/4"</t>
  </si>
  <si>
    <t>hvatač nečistoće 6/4"</t>
  </si>
  <si>
    <t>vodomjer 10m3/h, promjer 40mm</t>
  </si>
  <si>
    <t>kompenzacija</t>
  </si>
  <si>
    <t>spojnica na PEHD</t>
  </si>
  <si>
    <t>FFG DN50</t>
  </si>
  <si>
    <t>Q komad DN50</t>
  </si>
  <si>
    <t>Zasun 2"</t>
  </si>
  <si>
    <t>hvatač nečistoće 2"</t>
  </si>
  <si>
    <t>nepovratni ventil 2"</t>
  </si>
  <si>
    <t>kuglični ventil 2" s ispustom</t>
  </si>
  <si>
    <t>kuglični ventil 6/4"s ispustom</t>
  </si>
  <si>
    <t>spojnica za PEHD</t>
  </si>
  <si>
    <t>Vodovodna armatura okna</t>
  </si>
  <si>
    <t>PEHD</t>
  </si>
  <si>
    <t>Dobava, doprema, skladištenje, prijenos, slaganje duž rova te montaža i izrada međusobnih spojeva PEHD vodovodnih cijevi, SDR11, PE10, za NP 16 bara. Stavkom je obuhvaćeno spuštanje cijevi u rov, izrada montažnih jama, spojnice, "T" komadi, prijelazni komadi, spajanje i namještanje po pravcu i niveleti te sav ostali potreban rad, spojni i brtveni materijal. Obračun po m' ugrađenog cjevovoda.</t>
  </si>
  <si>
    <t>fi63x5,8mm (unutarnji fi51,4mm)</t>
  </si>
  <si>
    <t>fi40x3,7mm (unutarnji fi32,6mm)</t>
  </si>
  <si>
    <t>UKUPNO VANJSKA INSTALACIJA VODOVODA:</t>
  </si>
  <si>
    <t>UNUTARNJA INSTALACIJA VODOVODA</t>
  </si>
  <si>
    <t>PP-R cijevi</t>
  </si>
  <si>
    <t>DN15 (fi20x2,8mm)</t>
  </si>
  <si>
    <t>DN20 (fi25x3,5mm)</t>
  </si>
  <si>
    <t>DN25 (fi32x4,4mm)</t>
  </si>
  <si>
    <t>Dobava i montaža mjedenih ravnih ventila s kotačem i ispusnim ventilom. Ugradnja na početku svake vertikale u zidu ili pojedinog ogranka, zatvoreni limenim kromiranim vratašcima dimenzije 15x15 cm. U cijenu uračunata i vratašca. Obračun po komadu kompletno ugrađenog ventila i vratašaca.</t>
  </si>
  <si>
    <t>DN20</t>
  </si>
  <si>
    <t>DN32 (gl ventil u podrumu)</t>
  </si>
  <si>
    <t>DN25 (gl.ventil pojedine etaže)</t>
  </si>
  <si>
    <t>Kutni ventil</t>
  </si>
  <si>
    <t>Dobava i montaža mjedenih kutnih ventila s kotačem. Ugradnja na priključku tople i hladne vode kod sudopera. Obračun po komadu kompletno ugrađenog ventila.</t>
  </si>
  <si>
    <t>DN15</t>
  </si>
  <si>
    <t>Dobava, ugradnja el.bojlera, te izvedba priključka bojlera na instalaciju. Električni bojler visokotlačni kapaciteta 10litara, snage grijača 2kW. U cijenu je uključen sav potreban rad i materijal. Obračun po kompletu izvedenih radova po komadu el.bojlera.</t>
  </si>
  <si>
    <t>Propusni ravni ventil</t>
  </si>
  <si>
    <t>Dobava i montaža ravnih propusnih podžbuknih ventila na mjestu ugradnje el.bojlera za pripremu PTV. Ventili se ugrađuju na vodu tople i hladne vode za mogućnost zamjene ili servisa el.bojlera.</t>
  </si>
  <si>
    <t>UKUPNO UNUTARNJA INSTALACIJA VODOVODA:</t>
  </si>
  <si>
    <t>HIDRANTSKA MREŽA</t>
  </si>
  <si>
    <t>Zn 2"</t>
  </si>
  <si>
    <t>Dobava i montaža slobodno protočnih kuglastih ventila sa ispusnom pipicom. Ventil se ugrađuje na dnu vertikale. NO50mm.</t>
  </si>
  <si>
    <t>ventil 2"</t>
  </si>
  <si>
    <t>Hidrantski ormarić</t>
  </si>
  <si>
    <t>nadžbukni</t>
  </si>
  <si>
    <t>podžbukni</t>
  </si>
  <si>
    <t>Unutarnji vatrogasni ormar s pripadajućom opremom za gašenje požara, za podžbuknu i nadžbuknu ugradnju, okvir od inoxa, sa staklenim vratima i bravicom, tipa HO-2B, dimenzija 500x500x140 mm. Standardna pripadajuća oprema uključuje: tlačna cijev fi52x15 m sa spojnicama, mlaznica fi52 (Al) sa zasunom, kutni ventil 2" (NO50) sa stabilnom spojnicom,  okretni nastavak Ms 2" (NO50)</t>
  </si>
  <si>
    <t>UKUPNO HIDRANTSKA MREŽA:</t>
  </si>
  <si>
    <t>INSTALACIJA KANALIZACIJE</t>
  </si>
  <si>
    <t>dn50</t>
  </si>
  <si>
    <t>dn75</t>
  </si>
  <si>
    <t>dn110</t>
  </si>
  <si>
    <t>dn160</t>
  </si>
  <si>
    <t>PP cijevi</t>
  </si>
  <si>
    <t>Dobava i montaža PP krovnih odušnih završetaka  kanalizacije.U cijenu uračunat kompletan rad i materijal.</t>
  </si>
  <si>
    <t>Odušnik</t>
  </si>
  <si>
    <t>Podni sifon</t>
  </si>
  <si>
    <t>Dobava i montaža podnih sifona pokriveno inox rešetkom uključivo spajanje sa plastičnim cijevima. Podni sifoni s horizontalnim odvodom (ulaz-izlaz, 2i 3 ulaza-izlaz) opremljeni sa sigurnosnim zaporom mirisa. 
Montaža u podu. Nasadnik 100x100 mm okretno i visinski prilagodljiv, čep, rešetka od plemenitog čelika, brtvena prirubnica, sifon se može izvaditi, odvodna cijev s kugličnim zglobom. Obračun po komadu kompletno ugrađenog sifona.</t>
  </si>
  <si>
    <t>Nabava doprema i ugradnja vodovodnog grla za ravni krov terase  s bočnim izljevom s pokrovnom inox rešetkom. Obračun po komadu ugrađenih vodolovnih grla</t>
  </si>
  <si>
    <t>Krovni slivnik</t>
  </si>
  <si>
    <t>lj-ž cijevi</t>
  </si>
  <si>
    <t>Dobava i ugradnja lijevano željeznih cijevi (nodularni lijev) i fazonskih komada za spoj vertikala krovne oborinske voda u visini od 150 cm iznad terena, te spoj s PP/PVC cijevima u tlu. Revizija uključena u cijenu m1 cijevi. Kišna vertikala DN125-160 u lj-ž cijev DN125. Obračun po m1</t>
  </si>
  <si>
    <t>4.4.</t>
  </si>
  <si>
    <t>4.5.</t>
  </si>
  <si>
    <t>4.6.</t>
  </si>
  <si>
    <t>PP fazonski komadi</t>
  </si>
  <si>
    <t>Dobava i montaža PP fazonskih komada kanalizacijskih cijevi s integriranim kolčakom i gumenom brtvom, SN4. Fazonski komadi u vidu koljena, račvi, revizija. Za cijevi profila manjih od 110, u cijeni m1 cijevi. Obračun po kom ugrađenih fazonskih komada.</t>
  </si>
  <si>
    <t>UKUPNO INSTALACIJA KANALIZACIJE:</t>
  </si>
  <si>
    <t>SANITARNA OPREMA</t>
  </si>
  <si>
    <t>Dobava, doprema i montaža kompletnog WC-a koji se sastoji od:
- konzolne keramičke WC školjke
- WC daske 
- montažnog instalacijskog elementa za WC školjku s niskošumnim ugradbenim vodokotlićem i tipkom za aktiviranje vodokotlića dual flush. Gornji rub na visini 120 cm. Instalacijski element samonosiv za ugradnju u suhomontažnu zidnu ili predzidnu konstrukciju obloženu gipskartonskim pločama, komplet s integriranim kutnim ventilom priključka vode ½", niskošumnim uljevnim ventilom, odvodnim koljenom d90/110mm sa zvučno izoliranom obujmicom, spojnim komadom za WC školjku s brtvenim manžetama i setom zvučne izolacije, vijcima za učvršćenje keramike i svim potrebnim priborom za ugradnju prema uputama proizvođača. Obračun po kompletu.</t>
  </si>
  <si>
    <t>wc</t>
  </si>
  <si>
    <t>Dobava, doprema i montaža kompletnog WC-a za osobe s posebnim potrebama, koji se sastoji od:
- keramičke WC školjke s demontažnim sjedalom bez poklopca,
- montažnog instalacijskog elementa za WC Gornji rub na visini 120 cm. Instalacijski element samonosiv za ugradnju u suhomontažnu zidnu ili predzidnu konstrukciju obloženu gipskartonskim pločama
-školjku s niskošumnim ugradbenim vodokotlićem i sustavom za ispiranje,
- nahrđajući sklopivi zidni držač za invalide s ugrađenim držaćem toaletnog papira i fiksni zidni držač. Sve komplet s integriranim kutnim ventilom priključka vode 1/2", niskošumnim uljevnim ventilom, odvodnim koljenom d90/110mm sa zvučno izoliranom obujmicom, spojnim komadom za WC školjku s brtvenim manžetama i setom zvučne izolacije, vijcima za učvršćenje keramike i svim potrebnim priborom za ugradnju prema uputama proizvođača. Obračun po kompletu.</t>
  </si>
  <si>
    <t xml:space="preserve">Dobava, prijenos i montaža umivaonika  s otvorom s gornje strane za samostojeću mješalicu, pravokutnog oblika sa zaobljenim rubovima,  zajedno s donjim sifonom od kromiranog mesinga. Stavka uključuje pričvrsne vijke, nosače, brtve i sve potrebno do funkcionalnosti.  Mješalica u drugoj stavci.  </t>
  </si>
  <si>
    <t>širina 60cm, dubina 42-50cm, visina do 16 cm</t>
  </si>
  <si>
    <t>Umivaonik</t>
  </si>
  <si>
    <t>Umivaonik-inv</t>
  </si>
  <si>
    <t>wc-inv</t>
  </si>
  <si>
    <t xml:space="preserve">Dobava, prijenos i montaža nadgradnog zidnog umivaonika namijenjenog za osobe s invaliditetom  dimenzije širine 65cm, dubine 56-60cm, visine 13-16cm, s otvorom na gornjoj strani za samostojeću mješalicu. Sistem za pričvršćivanje pneumatski s mogučnošću prilagodljivosti nagiba umivaonika. Umivaonik klasičnog pravokutnog oblika  s zobljenim rubovima i udubljenjem u sredini za lakši pristup. Stavka uključuje donji sifon od kromiranog mesinga, pričvrsne vijke, nosače, brtve i sve potrebno do funkcionalnosti.  Mješalica u drugoj stavci.  </t>
  </si>
  <si>
    <t>Dobava i ugradnja ogledala s nagibom u inox okviru, dimenzija 50x70 cm. Ogledalo namijenjeno za osobe smanjene pokretljivosti. Opremljeno sustavom za pomoć (SOS).</t>
  </si>
  <si>
    <t>Ogledalo-inv</t>
  </si>
  <si>
    <t>Ogledalo</t>
  </si>
  <si>
    <t>Izrada, doprema i montaža kupaonskog ogledala s indirektnom rasvjetom. Ogledala zalijepiti na OSB ploču jednakih dimenzija i pričvrstiti na ovir od drvenih letvi. Na spoju okvira i ogledala, duž cijelog opsega postaviti aluminijsku ili inox lajsnu. Obodno na dijelove okvira postaviti LED traku. Ogledalo pričvrstiti za zid. U stavku uračunat sav potreban rad i materijal za izradu i ugradnju do potpune gotovosti. Veličina 60x100cm. Obračun po komadu ugrađenog ogledala.</t>
  </si>
  <si>
    <t>Dobava i montaža poniklane stojeće jednoručne mješalice (toplo/hladno) za umivaonik s fiksnim ispustom, uključen sifon na potisak (gornji dio sifona), kutni ventili, fleksibilne cijevi za spajanje, brtve i priborom za montažu.  Spojanje na dovod hladne i tople vode i odvodnju. Obračun po komadu.</t>
  </si>
  <si>
    <t>Jednoručna mješalica-umivaonik</t>
  </si>
  <si>
    <t>Jednoručna mješalica-umivaonik inv</t>
  </si>
  <si>
    <t>Dobava i montaža medicinske poniklane stojeće jednoručne mješalice (toplo/hladno) za umivaonik s fiksnim ispustom. Mješalica s produženom ručkicom.  Uključen sifon na potisak (gornji dio sifona), kutni ventili, fleksibilne cijevi za spajanje, brtve i priborom za montažu.  Spojanje na dovod hladne i tople vode i odvodnju (donji sifon. Mješalica se ugrađuje na umivaonik namijenjen za osobe slabije pokretnosti. Obračun po komadu.</t>
  </si>
  <si>
    <t>Jednoručna mješalica-sudoper</t>
  </si>
  <si>
    <t xml:space="preserve">Dobava, doprema i montaža kompletnog keramičkog pisoara s montažnim instalacijskim elementom za pisoar s ugradbenim setom uređaja za aktiviranje ispiranja.  Pisoar dimenzija cca:350x315 mm, visina postave: 94 cm od poda, ugradnja u zid. Instalacijski element za pisoar visine ugradnje 112-130 cm. Instalacijski element samonosiv za ugradnju u suhomontažnu zidnu ili predzidnu konstrukciju obloženu gipskartonskim pločama, komplet s integriranim prigušnim ventilom priključka vode ½", isplavnom cijevi ø32mm s brtvenom manžetom, ugradbenim isisnim sifonom i odvodnim koljenom ø50mm, vijcima za učvršćenje keramike i svim potrebnim pričvrsnim priborom i spojnim materijalom IC (infracrvenog) senzorskog uređaja na baterije trajnosti 5godina. </t>
  </si>
  <si>
    <t>Pisoar</t>
  </si>
  <si>
    <t>Dobava, doprema i montaža keramičke pregrade pisoara, zidna ugradnja na visini 60 cm od poda, dimenzija 710x400x80 mm. Obračun po komadu.</t>
  </si>
  <si>
    <t>Pregrada pisoara</t>
  </si>
  <si>
    <t>NAPOMENA: U svaku stavku uračunata je dobava i ugradnja. Uključen je sav pomoćni materijal i rad, radna skela, te sve potrebno da se radovi i ugradnja izvedu do potpune funkcije. U jediničnim stavkama obuhvaćeno je:</t>
  </si>
  <si>
    <t>* Ispitivanje cjevovoda na tlak. Punjenje cjevovoda vodom te tlačna i funkcionalna proba uz izdavanje zapisnika od strane ovlaštene osobe. Ispitivanje instalacije na nepropusnost se vrši pod tlakom od 15 bara u trajanju od 1-2 sata. Ispitivanje se vrši bez montiranih armatura. Krajevi cijevi zatvaraju se čepovima. Izvršiti ispitivavnje kompletne vodovodne mreže cijelog objekta.</t>
  </si>
  <si>
    <t>* Uzimanja uzoraka za ispitivanje fizikalnih, kemijskih i bioloških značajki vode iz vodovodne mreže, sva potrebna ispitivanja od ovlaštene ustanove za potrebe tehničkog pregleda, izdavanje pismenih uvjerenja o ispravnosti vode.  Odnosi se za cijelu zgradu nevezano za potreban broj uzetih i ispitanih uzoraka te dobivenih potvrda.</t>
  </si>
  <si>
    <t xml:space="preserve">* Kompletnu vodovodnu instalaciju potrebno je isprati i dezinfektirati. Dezinfekcija kompletne vodovodne instalacije se vrši vodenom otopinom klora koncentracije 10 g Cl/m³ vode u instalaciji s prethodnom i naknadnim ispitivanjem instalacije uz protok vode jednak peterostrukom obujmu vode u instalaciji. </t>
  </si>
  <si>
    <t>* Ispitivanje instalacije kanalizacije na funkcionalnost i vodonepropusnost uz obaveznu dobavu Zapisnika o provedenom ispitivanju vodonepropusnosti instalacije. Obračun po kompletu za cijeli objekt</t>
  </si>
  <si>
    <t>Ventil</t>
  </si>
  <si>
    <t>Električni bojler</t>
  </si>
  <si>
    <t>Iskop za vodomjerno okno</t>
  </si>
  <si>
    <t>Na poziciji postojećeg vodomjernog okna, radovi na proširenju veličine vodomjernog okna. Iskop se vrši ručno te uz pomoć električnih/pneumatskih alata.   Dno je potrebno isplanirati i nabiti.  U stavku uračunato eventualno osiguranje iskopa i razupiranje. Utovar i odvoz na gradski deponij u stavci. Obračun vršiti prema m3 u sraslom stanju.</t>
  </si>
  <si>
    <t xml:space="preserve">Oštobridno rezanje i uklanjanje svih slojeva asfalta za izvedbu rova u koji se polaže instalacija. </t>
  </si>
  <si>
    <t>rezanje asfalta</t>
  </si>
  <si>
    <t>uklanjanje asfalta</t>
  </si>
  <si>
    <t>Iskop za instalacije</t>
  </si>
  <si>
    <t>Ručni iskop rova u materijalu kategorije ''C'' za polaganje instalacija, s eventualno potrebnim razupiranjem i zaštitom građevne jame, sve prema nacrtima iz projekta uključujući proširenja za revizijska okna i sl.
U jediničnu cijenu su uključeni i svi eventualni pomoćni radovi (oplata, crpljenja, vertikalni prijenosi, privremeno odlaganje i sl.), čišćenje i planiranje dna rova, eventualno potrebna mjestimična sanacija dna iskopa, utovar u prijevozno sredstvo i odvoz na gradsku deponiju. Obračun po m3 stvarno izvedenog iskopa u sraslom stanju, sve prema mjerama iz projekta.</t>
  </si>
  <si>
    <t>izvan objekta</t>
  </si>
  <si>
    <t>unutar objekta</t>
  </si>
  <si>
    <t>Izvedba podložnog i obložnog sloja pijeska za polaganje instalacija. Stavkom obuhvaćena nabava, prijevoz i ugradnja pijeska granulacije 0-4 mm. Pijesak se ugrađuje na dno rova h=10cm. te oko i iznad cijevi h=10 cm uz lagano zbijanje, uz po potrebi, podbijanje pijeska oko cijevi.
Obračun je po m3 nabavljenog, dopremljenog, ugrađenog i zbijenog pijeska u rov instalacija.</t>
  </si>
  <si>
    <t>Zatrpavanje kanala za polaganje cjevovoda. Zatrpavanje se izvodi drobljenim kamenim materijalom. Stavka obuhvaća dobavu, dovoz, razastiranje, planiranje i zbijanje sitnog drobljenog kamena granulacije 0-32mm u prosječnom sloju 80 cm. Zbijanje plat-vibratorom u slojevima deb. 10-15 cm uz vlaženje vodom, a završni sloj mora biti potpuno horizontalan prema projektu. Obračun po m³ ugrađenog i zbijenog drobljenog kamena.
Obračun po m³ ugrađenog materijala</t>
  </si>
  <si>
    <t>Sanacija otvora</t>
  </si>
  <si>
    <t>Sanacija otvora u zidovima i pločama (ab, opeka) oko prodora instalacija. Sanaciju izvesti s cementnim mortom na način da nema zrakoporpusnosti između zidova susjednih prostorija, kao ni između etaža, kao ni vanjskih zidova.</t>
  </si>
  <si>
    <t>Podložni beton</t>
  </si>
  <si>
    <t>debljine 10 cm ispod temeljnih traka</t>
  </si>
  <si>
    <t>debljine 5 cm ispod podne ploče podruma</t>
  </si>
  <si>
    <t>Izvedba armiranobetonskih temeljnih traka ispod novog omeđenog zida od opeke u poprečnom smjeru. Izvode se novi temelj širine 150cm i dubine 100 cm,  s betonom razreda tlačne čvrstoće C30/37 u glatkoj rubnoj drvenoj oplati. U stavku je uključen sav potreban materijal, oplata, pomoćni materijal, alati i transport - sve do potpune gotovosti. Izvedba prema nacrtima. Obavezno je pratiti projekte instalacija kod betoniranja. 
Za povezivanje novog i postojećeg temelja koriste se ankeri od armaturnog čelika Φ16 .</t>
  </si>
  <si>
    <t>Obračun po m3 gotovog betona</t>
  </si>
  <si>
    <t>AB temeljna traka</t>
  </si>
  <si>
    <t>Betoniranje podložnog betona s betonom razreda tlačne čvrstoće C12/15. Prilikom betoniranja ugraditi temeljni uzemljivač prema projektu gromobranske instalacije. Obračun po m3 gotovog betona.</t>
  </si>
  <si>
    <t>Betoniranje armirano betonskih vertikalnih serklaža  i stupova presjeka 38/38cm betonom C 30/37 u glatkoj drvenoj oplati i povezivanje sa postojećim zidovima pomoću šipki d=6mm, a povezivanje s novim zidovima pomoću zupčastog spoja.Armatura Φ 14 mm i spone Φ 8 mm. Uključiti  i poveziavnje s postojećim zidom pomoću šipki d=16mm. Armatura Φ 14 mm i spone Φ 8 mm. Posebno treba voditi računa da beton bude dobro vibriran, a armatura tako postavljena da ima zadovoljavajući zaštitini sloj betona.  Obračun je po m3 ugrađenog betona po projektiranim mjerama, a u jediničnu cijenu su uključeni nabava betona, svi prijevozi i prijenosi, izrada, montaža i demontaža potrebne oplate i skele, rad na ugradnji i njezi betona, te sav drugi potrebni rad i materijal. Armatura se obračunava posebno.</t>
  </si>
  <si>
    <t>AB vertikalni serklaži</t>
  </si>
  <si>
    <t>Betoniranje armirano betonskih  horizontalnih serklaža  minimalnog presjeka 38/38 cm i greda različitih dimenzija presjeka 38/50 cm, 38/72cm betonom C30/37 u glatkoj drvenoj oplati. Armatura Φ 14 mm i spone Φ 8 mm.Posebno treba voditi računa da beton bude dobro vibriran, a armatura tako postavljena da ima zadovoljavajući zaštitini sloj betona.   Obračun je po m3 ugrađenog betona po projektiranim mjerama, a u jediničnu cijenu su uključeni nabava betona, svi prijevozi i prijenosi, izrada, montaža i demontaža potrebne oplate i skele, rad na ugradnji i njezi betona, te sav drugi potrebni rad i materijal. Armatura se obračunava posebno.</t>
  </si>
  <si>
    <t>AB horizontalni serklaži</t>
  </si>
  <si>
    <t>AB zid</t>
  </si>
  <si>
    <t xml:space="preserve">Betoniranje AB zida debljine 35 cm betonom C30/37 u pripadajućoj glatkoj drvenoj oplati. Posebno treba voditi računa da beton bude dobro vibriran, a armatura tako postavljena da ima zadovoljavajući zaštitini sloj betona. Armaturne mreže i šipke se obračunavaju zasebno.   
Obračun je po m3 ugrađenog betona po projektiranim mjerama, a u jediničnu cijenu su uključeni nabava betona, svi prijevozi i prijenosi, izrada, montaža i demontaža potrebne oplate i skele, sva nužna podupiranja, rad na ugradnji i njezi betona, te sav drugi potrebni rad i materija do potpune gotovosti.  </t>
  </si>
  <si>
    <t>OSB ukruta</t>
  </si>
  <si>
    <t xml:space="preserve">Ukrućivanje konstrukcije stropa prizemlja i katova 
ugradnjom OSB ploča  (2 x 18 mm) 
preko postojeće donje oplate drvenih grednika  na mjestu uklonjenog podgleda. OSB ploča se spaja za grednik s dva čavla po poziciji na svakih cca 25-30 cm. U cijenu uključen sav potreban materijal rad, zaštita, 
čišćenje, pomoćna vezna sredstava, transporti, 
skela, sve do potpune gotovosti. Odvoz otpada na 
deponiju.  Obračun po m2 stropne površine. </t>
  </si>
  <si>
    <t>Spoj stropa i drvenih greda</t>
  </si>
  <si>
    <t>UKUPNO IZOLATERSKI RADOVI :</t>
  </si>
  <si>
    <t>Stabilizacija krovišta</t>
  </si>
  <si>
    <t>Stabiliziranje krovišta uvođenjem dijagonala u ravnini krova, drvene dasake jelove građe duljine minimalno 3m, širine 30 cm i debljine 2,5 cm koje se čavlima ili vijcima za drvo priključuju na rogove s donje strane.</t>
  </si>
  <si>
    <t>Obračun po m3</t>
  </si>
  <si>
    <t>OSB zaštita</t>
  </si>
  <si>
    <t xml:space="preserve">Dobava i postava OSB  ploča 18mm na podove u svrhu zaštite. Ploče se polažu preko tkanine (u cijeni) na mjestima gdje postoji mogučnost oštećenja. Iste ploče se premještaju na razne pozicije sukladno dinamici izvođenja. U cijenu uključen sav potreban materijal rad, zaštita, čišćenje, transporti, skela. Obračun po m2 pokrivne površine. </t>
  </si>
  <si>
    <t>RADOVI SPECIJALNIH OJAČANJA KONSTRUKCIJE</t>
  </si>
  <si>
    <t>Obračun po m2 izvedene površine</t>
  </si>
  <si>
    <t>Termeljni premaz</t>
  </si>
  <si>
    <t>Nanošenje temeljnog premaza. Temeljni premaz nanosi se na površinu zidovima na kojima se izvodi FRCM sustav.  Kriterij jednakovrijednosti:
- akrivilni temeljni premaz u vodenoj disperziji
- viskozitet po Brookfieldu (MPa.s) : 20
- vrijeme sušenja: 24h</t>
  </si>
  <si>
    <t>Obračun po m2 izvedene površine (vertikalna projekcija).</t>
  </si>
  <si>
    <t>Dobava i ugradnja sustava ojačanja s mrežicom od staklenih vlakana. 
JEDNOSTRANO s unutarnje strane prostorija I DVOSTRANO na središnjem nosivom zidu.
Prvo se nanosi sloj dvokomponentnog visokoduktilnog bescementnog morta tipa u debljini od 5 mm u kojeg se utiskuje mreža dok je mort još svjež. Mrežica se na mjestu spojeva mora preklapati najmanje 25 cm u uzdužnom smjeru i najmanje 10 cm u poprečnom smjeru. Nakon postavljanja mreže nanosi se još jedan sloj morta u debljini od 4-5 mm. 
Obračun je po m2 izvedenog sustava
Sustav se sastoji od sljedećih proizvoda:
-Mreža od staklenih vlakana
Težina (g/m2): 225-250
Vlačna čvrstoća (kN/m): min 35
-Bescementni dvokomponentni visokoduktilni mort 
Tlačna čvrstoća nakon 28 dana: 15 N/mm2
Tlačni modul elastičnosti (GPa): 8
Radna skela uključena u cijenu.
Radovi do visine 4.00 m.</t>
  </si>
  <si>
    <t>Obračun po m2 vertikalne projekcije zida.</t>
  </si>
  <si>
    <t>Ugradnja užadi od staklenih vlakana</t>
  </si>
  <si>
    <t xml:space="preserve">Zatvaranje otvora iznad vrata (svjelarnika) punom opekom NF. Zidni priključak izvesti ankerima Φ 8 mm, L=15+15cm u sljubnicama, a po izvedbi zida i montažnom pjenom 10 mm. U jediničnoj cijeni sav potreban materijal, a obračun po m2 kompletno dovršenog zida uključujući i pomoćnu radnu skelu. </t>
  </si>
  <si>
    <t>Doprema, istovar i ugradnja montažnih nadvoja kao tipske gredice s naljeganjem od min. 15 cm sa svake strane otvora (širine otvora 1m). U jediničnoj cijeni sav potreban rad, materijal osnovni i dodatni,  sva podupiranja, beton za ležajeve.</t>
  </si>
  <si>
    <t xml:space="preserve">Sanacija otvora </t>
  </si>
  <si>
    <t>Dobava, doprema, izmjera, rezanje, savijanje, postavljanje i vezivanje rebraste armature za temeljne trake, vertikalne i horizontalne serklaže, AB zidove, AB stupove i AB grede. Čelik kvalitete B500B. Stavka uključuje svu potrebnu armaturu za izvedbu novih nosivih elemenata te za povezivanje novih i postojećih dijelova objekta.</t>
  </si>
  <si>
    <t>Obračun po kg armature 
(armaturni čelik Φ8, Φ10, Φ14 i  Φ16, mreže Q785)</t>
  </si>
  <si>
    <t>ARMIRANOBETONSKI RADOVI</t>
  </si>
  <si>
    <t>Čelični profili</t>
  </si>
  <si>
    <t xml:space="preserve">Priprema pozicija za ugradnju šipki za utezanje koje 
uključuje: - šlicanje zida sukladno detalju unutar 
nacrta, prethodnu ugradnju FRCM-a, bušenje rupa 
fi  20, te završnu obradu fasadnom žbukom nakon 
ugradnje šipki za utezanje.  U cijenu uključen sav 
rad, materijal, skelu i radne platforme s vanjske i 
unutarnje strane, alati i strojevi potrebni za potpuno 
dovršenje stavke, transport, tehnologija izvođenja. 
Obračun po komadu šipke  </t>
  </si>
  <si>
    <t>Ugradnja navojnih šipki d=16 mm L=1m , kv. 8.8
za povezivanje postojeće betonske ploče 1. kata sa novim nosivim zidovima. preko šipki promjera Φ 16 mm koje se sidre u betonsku ploču, a rupe se zapunjavanju nakon postavljanja šipki brzovezujućim ljepilom. U cijenu uključen sav rad, materijal, skel i radne platforme s unutarnje strane, alati i strojevi potrebni za potpuno dovršenje stavke. 
Obračun po svim katovima, prema komadu šipke.</t>
  </si>
  <si>
    <t>Navojne šipke</t>
  </si>
  <si>
    <t>Sav materijal i oprema koji će se upotrijebiti na građevini moraju biti uskladišteni, složeni i zaštićeni te se moraju održavati u urednom i dobrom stanju. 
Izvođač je isto tako dužan paziti da težina uskladištenog materijala ne prelazi dozvoljeno opterećenje konstrukcije. Po završetku radova teren i svi dijelovi građevine bit će ostavljeni u čistom i urednom stanju koje će udovoljiti pregledu i odobrenju nadzornog inženjera.
Ovi uvjeti odnose se na sve radove predviđene ovim troškovnikom.   
Nacrti i troškovnik čine jedinstvenu cjelinu i ne mogu se interpretirati odvojeno.</t>
  </si>
  <si>
    <t>NAPOMENA:</t>
  </si>
  <si>
    <t xml:space="preserve">Opći i posebni uvjeti sastavni dio su ovog troškovnika. 
Sve navedeno u općim uvjetima što utječe na ukupnu cijenu obavezno ukalkulirati u jediničnu cijenu svake pojedine stavke troškovnika. </t>
  </si>
  <si>
    <t>Vizualnim pregledom objekta i oštećenja nije moguće točno procijeniti količine nekih radova koje je potrebno provesti. Stvarne količine moguće je utvrditi nakon otvaranja konstrukcije, kada se započne s radovima sanacije.</t>
  </si>
  <si>
    <t>Iz tog razloga troškovnik je napravljen na temelju procijenjenih količina, koje su navedene za svaku grupu radova. 
Stvarne količine radova biti će obračunate na temelju izmjera izvršenih prije početka radova sanacije, a nakon otvaranja konstrukcije.</t>
  </si>
  <si>
    <t>U cijene radova uračunati su svi strojevi i oprema potrebni za izvođenje radova.</t>
  </si>
  <si>
    <t xml:space="preserve">Sve radove izvoditi u dogovoru i uz prethodnu suglasnost investitora i nadzora. </t>
  </si>
  <si>
    <t>Svaka stavka uključuje sav potreban rad, alat, materijal, opremu, do potpune funkcionalne gotovosti stavke.</t>
  </si>
  <si>
    <t>Nakon provedenih pripremnih radova, rušenja na gradevini vrše se prema unaprijed utvrđenom redoslijedu dogovorenim s nadzornim inženjerom investitora.</t>
  </si>
  <si>
    <t>Napomena: U cijenu svake pojedine stavke uračunato je:
- sav prijevoz demontiranog i srušenog materijala na gradsku deponiju (posebni se odvoz materijala ne obračunava)
- dobava i ugradnja svog potrebnog materijala,
- sav unutrašnji i vanjski transport,
- sve potrebne skele, podupiranja, razupiranja, osiguranje područja oko demontažnih radova (dubine ili visine do 4 m)
-izrada i uklanjanje svih prilaznih i radnih rampi i pomoćnih konstrukcija</t>
  </si>
  <si>
    <t>Kod svih rušenja zidova i probijanja otvora podrazumijeva se istodobno otucanje žbuke, te se ista neće posebno obračunati. Šutu kao i razgrađeni materijal odvesti na deponiju udaljenosti do 30 km – odvoz uključen u stavci kao i taksa za korištenje planirke.
Sve navedene radnje uključiti s cijenom u pojedinim stavkama, jer se posebna plaćanja neće priznati. 
Uključena sva potrebna podupiranja i osiguranje nosive konstrukcije koja se uklanja.</t>
  </si>
  <si>
    <t>Demontaža i montaža bravarije</t>
  </si>
  <si>
    <t>Pažljivno uklanjanje unutarnje bravarije, koja se nakon obavljanih radova ponovno montira na prethodno mjesto. Demontiranu bravariju, stolarski obraditi u vidu uklanjanja postojećeg naliča, brušenje, kitanje, te nanos potrebnih naliča do potpunog oličenja. Stavka uključuje sva krila vrata, nadsvjetla, dovratnike, lajsne i sl. Obračun po komadu</t>
  </si>
  <si>
    <t>vrata u podrumu, dvokrilna 120-140x215cm, lučna</t>
  </si>
  <si>
    <t>vrata u podrumu,jednokrilna 100x205cm</t>
  </si>
  <si>
    <t>Pažljivo obijanje slojeva žbuke na površinama nosivih zidova podruma, prizemlja i katova, debljine slojeva do 3,0 cm, jednostrano ili obostrano, ovisno o poziciji zida. Uklanjanje se radi s unutranje strane zgrade.
Zidovi su visine do 400 cm. Radna skela uključena u cijenu. Stavka uključuje obijanje svih slojeva žbuke sve do zdrave podloge (opeka), čišćenje reški dubine do 1cm, otprašivanje, pranje vodom pod tlakom, te sav prijenos otpadnog materijala do transportera za odvoz na službeni gradski deponij.
Nakon uklanjanja žbuke ponovo detaljno pregledati ziđe (ovlašteni statičar).</t>
  </si>
  <si>
    <t>Obračun po m2 obijene površine</t>
  </si>
  <si>
    <t>Obračun po m2 obijene površine -dodatno za ostale radove</t>
  </si>
  <si>
    <t>Pažljivo rušenje postojećih pregradnih zidova (zajedno sa svim slojevima žbuke, keramičkih pločica i slično) s prethodnim podupiranjem i osiguranjem.  Zidovi debljine 15 do 30 cm. Sukladno vrsti otpada odvesti i zbrinuti na deponij. Demontaža, utovar,  odvoz i takse uključene u cijenu. Obračun po m3 uklonjenog zida.</t>
  </si>
  <si>
    <t>pregradni zidovi za sanaciju konstrukcije (os B i C idr)</t>
  </si>
  <si>
    <t>ostali pregradni zidovi  (sanitarije, kuhinja idr)</t>
  </si>
  <si>
    <t xml:space="preserve">Uklanjanje stropne konstrukcije od drvenih grednika iznad prizemlja i katova u širini od minimalno 40 cm na mjestu i za potrebe izvedbe novog zidanog zida sa serklažima. Uklanjaju se svi slojevi između dva grednika ili grede u širini od minimalno  40 cm. U cijenu uključen sav potreban rad zaštita i odvoz otpada na deponiju, te sva potrebna pomoćna sredstva i alat.  </t>
  </si>
  <si>
    <t>Demontaža stropne konstrukcije</t>
  </si>
  <si>
    <t>Uklanjanje dijela  i cijelih opečnih zidova u podrumu prizemlju, na 1. i 2. katu radi izvedbe nosivog AB zida i  radi prezidavanja. Radovi se izvode s prethodnim osiguranjem i podupiranjem zida i stopova. U stavku je uključeno uklanjanje zida zajedno sa svim slojevima žbuke, keramičkih pločica i slično. Debljine zidova od 15 do 75 cm.  Sukladno vrsti otpada odvesti i zbrinuti na deponij. Demontaža, utovar,  odvoz i takse uključene u cijenu. Obračun po m3 uklonjenog zida.</t>
  </si>
  <si>
    <t>Obračun po metru dužnom uklonjenog stropa</t>
  </si>
  <si>
    <t>Šlicanje zidova</t>
  </si>
  <si>
    <t xml:space="preserve">Šlicanje zidova od opeke za izvedbu vertikalnih serklaža, uključivo odvoz šute na deponij. Šlicevi 15-30x38cm. </t>
  </si>
  <si>
    <t>Obračun po m3 uklonjenih zidova u zbijenom stanju</t>
  </si>
  <si>
    <t xml:space="preserve">Bušenje rupa raznih promjera (16-22 mm) za postavu armaturnih šipki u nosivim zidovima od opeke. Rupe se buše do 2/3 debljine zida na vanjskim zidovima i kroz cijelu debljinu zida na unutarnjim zidovima, buše se pod 45 stupnjeva u odnosu na horizontalnu ravninu. Izbušene rupe se čiste i otprašuju kao priprema za postavu armaturnih i navojnih šipki. Nakon postavljanja šipki se rupe injektiraju brzovezujućim ljepilom. </t>
  </si>
  <si>
    <t>Bušelje rupa</t>
  </si>
  <si>
    <t>Bušenje rupa promjera 14-16 mm dubine 25 cm u nosivim zidovima od opeke za  ugradnju FRG užadi. Izbušene rupe se čiste i otprašuju.</t>
  </si>
  <si>
    <t>Bušelje rupa za FRG</t>
  </si>
  <si>
    <t>Izvedba raznih šliceva u zidanom zidu od opeke zidu za potrebe ugradnje instalacija. Prije svake izvedbe prodora i/ili izvedbe šlica za instalacije, Izvođač je za te radove obvezan dobiti suglasnost od projektanta ili nadzornog inženjera.</t>
  </si>
  <si>
    <t>Prije svake izvedbe prodora i/ili izvedbe šlica za instalacije, Izvođač je za te radove obvezan dobiti suglasnost od projektanta ili nadzornog inženjera.</t>
  </si>
  <si>
    <t>Uklanjanje asfalta</t>
  </si>
  <si>
    <t>2.5.</t>
  </si>
  <si>
    <t>Polaganje pijeska</t>
  </si>
  <si>
    <t>Zatrpavanje kanala</t>
  </si>
  <si>
    <t>Produbljivanje podruma</t>
  </si>
  <si>
    <t>2.6.</t>
  </si>
  <si>
    <t>2.7.</t>
  </si>
  <si>
    <t>2.8.</t>
  </si>
  <si>
    <t>Pažljivi ručni iskop unutar objekta u podrumu na poziciji ispod podne ploče podruma u svrhu ugradnje novih slojeva. Dubina iskopa je 0,30-0,5m. 
Prije izvođenja iskopa potrebno je izvršiti sva potrebna podupiranja metalnim podupiračima i drvenim gredama postojećih temelja. Iskop treba izvoditi vrlo pažljivo  i uz prisustvo statičara (projektanta), tako da se uz podupiranje dna temelja izvodi i bočna oplata koja će štititi strane temelja od urušavanja i oštečenja. Utovar i odvoz na gradski deponij u stavci. Obračun vršiti prema m3 u sraslom stanju.</t>
  </si>
  <si>
    <t>Pažljivi ručni iskop unutar objekta u podrumu na poziciji novog nosivog zida od opeke u poprečnom smjeru. Dubina iskopa je 1,00-1,5m m od kote gotovog poda. Širina iskopa se izvodi za potrebe izvođenja novih temelja širine 1.5m.
Prije izvođenja iskopa potrebno je izvršiti sva potrebna podupiranja metalnim podupiračima i drvenim gredama postojećih temelja. Iskop treba izvoditi vrlo pažljivo  i uz prisustvo statičara (projektanta), tako da se uz podupiranje dna temelja izvodi i bočna oplata koja će štititi strane temelja od urušavanja i oštečenja. Utovar i odvoz na gradski deponij u stavci. Obračun vršiti prema m3 u sraslom stanju.</t>
  </si>
  <si>
    <t>Izrada drenažnog sustava: produljivanje iskopa za rov, na izravnato i uređeno dno rova ugrađuje se podloga od betona C20/25 na koju se polaže drenažna cijev umotana u geotextil (200g/m2), te obložena ispranim kamanim oblutkom 32-64mm u debljini 20 cm sa gornje i bočnih strana dren cijevi.  Na kameni oblutak s gornje te s bočnih strana postavlja se geotekstil. Drenažne cijevi su tvornički proizvedene perforirane cijevi od tvrdog PVC profila 100 mm s ravnim punim dnom.
U stavku je uključena nabava i ugradnja svih potrebnih materijala za izradu drenaže.
Rad se mjeri i obračunava po metru dužnom izvedenog drenažnog sustava.
Radovi se izvode ukoliko se ustanovi da je kota izljeva iz drenaže viša od kote nivelete u oknu kanalizacije.</t>
  </si>
  <si>
    <t xml:space="preserve">Utovar i odvoz viška  materijala na gradsku deponiju  uz plaćanje svih naknada za zbrinjavanje. Odnosi se na razne materijale nastale pri izvedbi radova a nisu uključeni u ostale stavke. </t>
  </si>
  <si>
    <t>2.9.</t>
  </si>
  <si>
    <t>3.6.</t>
  </si>
  <si>
    <t>3.7.</t>
  </si>
  <si>
    <t>3.8.</t>
  </si>
  <si>
    <t>3.9.</t>
  </si>
  <si>
    <t>Žbukanje zidova s  visoko isušujućom žbukom, prikladna za ugradnju na zidove od betona ili opeke koji su pod utjecajem kapilarne vlage. Sva priprema i predradnje uključeno u cijenu. Izvedba po uputama proizvođača. Obračun po m2 pokrivne površine.</t>
  </si>
  <si>
    <t>Priprema podloge</t>
  </si>
  <si>
    <t>4.7.</t>
  </si>
  <si>
    <t>6.7.</t>
  </si>
  <si>
    <t>6.8.</t>
  </si>
  <si>
    <t>6.9.</t>
  </si>
  <si>
    <t>6.10.</t>
  </si>
  <si>
    <t>6.11.</t>
  </si>
  <si>
    <t>6.12.</t>
  </si>
  <si>
    <t>8.3.</t>
  </si>
  <si>
    <t>8.4.</t>
  </si>
  <si>
    <t>8.5.</t>
  </si>
  <si>
    <t>8.6.</t>
  </si>
  <si>
    <t>8.7.</t>
  </si>
  <si>
    <t>9.4.</t>
  </si>
  <si>
    <t>9.5.</t>
  </si>
  <si>
    <t>10.3.</t>
  </si>
  <si>
    <t xml:space="preserve">KERAMIČARSKI RADOVI </t>
  </si>
  <si>
    <t>12.</t>
  </si>
  <si>
    <t>UKUPNO KERAMIČARSKI RADOVI:</t>
  </si>
  <si>
    <t>13.</t>
  </si>
  <si>
    <t>PRIPREMNI RADOVI</t>
  </si>
  <si>
    <t>UKUPNO PRIPREMNI RADOVI:</t>
  </si>
  <si>
    <t>2.10.</t>
  </si>
  <si>
    <t>2.11.</t>
  </si>
  <si>
    <t>2.12.</t>
  </si>
  <si>
    <t>2.13.</t>
  </si>
  <si>
    <t>2.14.</t>
  </si>
  <si>
    <t>2.15.</t>
  </si>
  <si>
    <t>2.16.</t>
  </si>
  <si>
    <t>2.17.</t>
  </si>
  <si>
    <t>2.18.</t>
  </si>
  <si>
    <t>2.19.</t>
  </si>
  <si>
    <t>2.20.</t>
  </si>
  <si>
    <t>4.8.</t>
  </si>
  <si>
    <t>4.9.</t>
  </si>
  <si>
    <t>9.6.</t>
  </si>
  <si>
    <t>9.7.</t>
  </si>
  <si>
    <t>9.8.</t>
  </si>
  <si>
    <t>9.9.</t>
  </si>
  <si>
    <t>9.10.</t>
  </si>
  <si>
    <t>9.11.</t>
  </si>
  <si>
    <t>9.12.</t>
  </si>
  <si>
    <t>9.13.</t>
  </si>
  <si>
    <t>9.14.</t>
  </si>
  <si>
    <t>9.15.</t>
  </si>
  <si>
    <t>9.16.</t>
  </si>
  <si>
    <t>10.4.</t>
  </si>
  <si>
    <t>10.5.</t>
  </si>
  <si>
    <t>12.1.</t>
  </si>
  <si>
    <t>12.2.</t>
  </si>
  <si>
    <t>14.</t>
  </si>
  <si>
    <t>14.1.</t>
  </si>
  <si>
    <t>14.2.</t>
  </si>
  <si>
    <t>- osiguranje vertikalnog i horizontalnog transporta, instalacija i korištenje naprava za vertikalni i horizontalni transport ljudi i materijala.
'- postava oznaka upozorenja, table gradilišta, oznaka opasnosti i zabrane, te ostalih oznaka zaštite na radu
'- osiguranje zaštite granica gradilišta prema okolini 
'- naknade za eventualno potrebno zauzimanje javne gradske površine za organizaciju gradilišta
Obračun u kompletu uključujući sva podupiranja.</t>
  </si>
  <si>
    <t>Skela</t>
  </si>
  <si>
    <t>Uklanjanje stropne žbuke</t>
  </si>
  <si>
    <t>2.21.</t>
  </si>
  <si>
    <t>Uklanjanje keramike</t>
  </si>
  <si>
    <t>Pažljivo obijanje slojeva žbuke i trstike na površinama stropova unutarnjih prostora debljine cca 5,0 cm. 
Stropovi su na visini do 400 cm. Radna skela uključena u cijenu. 
Stavka uključuje obijanje svih slojeva žbuke i trstike do zidne konstrukcije,  te sav prijenos otpadnog materijala do transportera za odvoz na službeni gradski deponij.</t>
  </si>
  <si>
    <t>2.22.</t>
  </si>
  <si>
    <t>prizemlje, 1.kat, 2.kat, terasa</t>
  </si>
  <si>
    <t>Demontaža završnog sloj podne konstrukcije (završni pod od parketa, keramike i dr do estriha/ šute/grednika). Na podu 2.kata uklanja se i estrih. Sukladno vrsti otpada odvesti i zbrinuti na deponij. Demontaža, utovar,  odvoz i takse uključene u cijenu. Točna pozicija radova odrediti će se na licu mjesta sukladno potrebama. Obračun po m2.</t>
  </si>
  <si>
    <t>debljina estriha - 4cm (pod 2.kata)</t>
  </si>
  <si>
    <t xml:space="preserve">Žbukanje zidova </t>
  </si>
  <si>
    <t>Uklanjanje temelja</t>
  </si>
  <si>
    <t>Žbukanje zidova s  vapneno cementnom žbukom u prostorima sanitarija, prikladna za ugradnju na zidove od betona ili opeke. Postava kutnih lajsni. Sva priprema i predradnje uključeno u cijenu. Izvedba po uputama proizvođača. Obračun po m2 pokrivne površine.</t>
  </si>
  <si>
    <t>zidovi podruma</t>
  </si>
  <si>
    <t>Pažljivo obijanje slojeva keramike s žbukom  unutarnjih prostora gdje se ne uklanjaju zidovi. 
Radna skela uključena u cijenu. 
Stavka uključuje obijanje svih slojeva keramike i žbuke donje daščane oplate  te sav prijenos otpadnog materijala do transportera za odvoz na službeni gradski deponij.</t>
  </si>
  <si>
    <t>Žbukanje zidova sanitarija</t>
  </si>
  <si>
    <t xml:space="preserve">Dobava i postava OSB  ploča 22mm na sloj od šute u vidu izrade slijepog poda. Postojeću podnu šutu potrebno je poravnati, zapuniti dodatnim matrijalom istog sastava i pijeska ili suhim estrihom. Ploče je potrebno iznivelirati i pripremiti za polaganje završnog poda. U stavku uključiti i podmetače, nosače i sistancere za izradu niveliranog poda.  U cijenu uključen sav potreban materijal i rad, do potpune  gotovosti. Obračun po m2 pokrivne površine. </t>
  </si>
  <si>
    <t>Slijepi pod</t>
  </si>
  <si>
    <t>vertikalno:155m1*0,25</t>
  </si>
  <si>
    <t>podrum - 2cmEPS-T+10cm EPS150</t>
  </si>
  <si>
    <t>2.kat - 2cmEPS-T+4cm EPS100</t>
  </si>
  <si>
    <t>Dobava i ugradnja toplinske izolacije od ploča elastificiranog  polistirena (EPS ploče) na preklop, debljine prema projektu u  dva sloja s prekriženim i izmaknutim spojevima, EPS100/150, koeficijent toplinske provodljivnosti λD≤0,04 W/mK. Preko ploča se postavlja PE folija koja je u cijeni stavke. Točna debljina izolacije odrediti će se na licu mjesta. Obračun po m² izolirane površine.</t>
  </si>
  <si>
    <t xml:space="preserve">debljina izolacije 2+5cm </t>
  </si>
  <si>
    <t>Ojačanje zida anexa, ugradnjom sidra za vezu ugla (detalj Z). Sidra se sastoje od šipke fi16mm dužine 4,5m na koju se  ugrađuju  čelične  kvadratne pločica (flah) 100x100x10 mm (4 komada na sidrenom dijelu i 1 kom na fasadi (sukladno detalju unutar projekta detlja Z). Sidra se ugrađuju s šipkom u nosive zidove u posebne pripremljene rupe. Sidra se moraju antikorozivno zaštititi sa zaštitnim premazom. Za ugradnju ovih profila i šipki potrebno je prethodno pripremiti  kanale širine 30 mm. Sa vanjske strane zida, pločica se ugrađuje na ugrađeni frcm sustav. U pripremljene kanale, prije ugradnje šipke, utiskuje se epoksidna smola. Po ugradnji šipke i pločevine sljubnica se zatvara armirajućom žbukom. U cijenu uključeno  dobava i montaža čeličnih profila sa svim potrebnim pripremama, antikorozivnom zaštitom, epoksom, navojnim šipkama i svim potrebnim šlicanjem zidova.   Obračun po kom ugrađenog sidra.</t>
  </si>
  <si>
    <t>Sidra</t>
  </si>
  <si>
    <t>Dobava i ugradnja čeličnih kutnih L profila 100x100x8 mm za povezivanje zidova i ojačane međukatne konstrukcije iznad prizemlja. Profili se ugrađuju uz nosive zidove prema detaljima iz nacrta. Na unutarnje zidove profili se ugrađuju obostrano, a na vanjske zidove sa unutarnje strane. Profili se moraju antikorozivno zaštititi prematom. Raspored profila prikazan u detaljima u nacrtima. Profili se vijcima vežu sa drvenim grednicima kroz unaprijed pripremeljene rupe. Profili se međusobno te sa zidanim zidom svakih 100cm povezuju sa navojnom šipkom fi16mm koja se s dvostrukom maticom i podloškom s obje strane priteže. Za ugradnju ovih šipki potrebno je prethodno izbušiti rupu fi 20mm. U cijenu uključeno dobava i montaža čeličnih profila sa svim potrebnim pripremama i spojnim sredstvima, antikorozivnom zaštitom, vijcima, navojnim šipkama i svim potrebnim bušenjima zidova i greda. Izrada, doprema, montaža čelične konstrukcije i pričvršćenje čelične konstrukcije na zid i strop.  Obračun po kg ugrađenog profila.</t>
  </si>
  <si>
    <t>Priprema za sidrenje</t>
  </si>
  <si>
    <t>4.10.</t>
  </si>
  <si>
    <t>Izvedba otvora za krovnu kupolu</t>
  </si>
  <si>
    <t>Izrezivanje ab ploče na manje komade, razbijanje utovar i odvoz materijla na gradski deponij. Prije izvedbe radova rušenja, potrebno je izvidjeti nosivost postojeće ploče sa statičarem, te sukladno tome naći rješenje ojačanja otvora. Izvedba nosive skele, podupiranje ploče, izvedba ojačanja u vidu greda. Betoniranje nadozida po potrebi. Stavka uključuje sav rad i materijal do izvedbe pripremljenog otvora za ugradnju kupole. Obračun po kompletu izvedenog otvora s ojačanjem.</t>
  </si>
  <si>
    <t>Sanacija špaleta</t>
  </si>
  <si>
    <t>Sanacija otvora kod demontirane bravarije (prozori i vrata). Sanaciju izvesti s reparaturnim mortom, cementnim mortom i  gletanjem. Radovi moraju osigurati ispravnu ugradnju bravarije (obrada špalete), te sanaciju zida oko bravarije nakon njene ugradnje u vidu krpanja rupa, dvostrukog gletanja i brušenja, sve kako bi se izvelo bojanje zida i stropa. Radove izvoditi u skladu s izvođačem i monterom bravarije kako bi se predviđena RAL ugradnja bravarije izvela pravilno i stručno.  Obračun po komadu otvora (bravarije). Odnosi se na vanjsku i unutarnju bravariju u betonskim i zidanim zidovima.</t>
  </si>
  <si>
    <t>pod</t>
  </si>
  <si>
    <t>sokl</t>
  </si>
  <si>
    <t>Vatrogasni aparati</t>
  </si>
  <si>
    <t>Sanacija dekorativnih elemenata na pročelju obaviti će se čišćenjem i sanacijom na građevini ili restauracijom u radionici. Točan opseg radova i način izvedbe utvrdit će se nakon postavljanja skele, kada će biti moguće na licu mjesta utvrditi stanje svakog pojedinog elementa. Sanacija na građevini izvest će se upotrebom štuko-mase ili drugog matrijala u kojem su izvedeni izvorni elementi i to u slučajevima kada je osnova elementa zadovoljavajuće čvrstoće, a nedostaju manji dijelovi pojedinog elementa. Upotrebljeni materijal treba imati zadovoljavajuću čvrstoću, otpornost na smrzavanje, vodoodbojnost i paropropusnost. Dograđene dijelove treba imobilizirati pomoću armature iz nehrđajućeg materijala.
Elementi koji nedostaju, ili su oštećenja takva da na građevini nije moguća sanacija, zamijeniti će se novima. Po jedan primjerak svakog različitog elementa treba retuširati i po potrebi dograditi dijelove koji nedostaju, kako bi poslužio kao izvornik za izradu kalupa. Potreban broj odljeva izradit će se u smjesi bijelog cementa i odgovarajućeg punila. Navedena smjesa treba imati zadovoljavajuću čvrstoću, paropropusnost i biti otporna na atmosferske utjecaje. Prilikom punjenja kalupa smjesom za izradu odljeva treba ugraditi i prihvatnu armaturu od nehrđajućeg materijala.
Elementi se ugrađuju u tijeku izvedbe fasaderskih radova, tj. nakon što se izvede gruba žbuka.
Postavljaju se na očišćenu i čvrstu podlogu (najčešće zid od pune opeke s kojeg je otučena žbuka). Učvršćuju se odgovarajućim klinovima od nehrđajućeg materijala. Nakon postave treba po potrebi obaviti retuš (na spojevima pojedinih dijelova ili ako je došlo do sitnijih oštećenja prilikom ugradnje) i izvesti sloj fine žbuke, s tim da se pazi da ne dođe do naknadnih oštećenja elemenata.
Sve radove treba izvesti prema važećim tehničkim propisima, normama ili prihvaćenim recepturama, te uzancama zanata.
Kod primopredaje radova izvoditelj je dužan predati investitoru uvjerenje o kvaliteti svih ugrađenih matrijala (atesti, normi).
Jediničnom cijenom treba obuhvatiti:
- sav rad i pomoćni materijal,
- troškove transporta i prijenosa do mjesta rada,
- skidanje elemenata koji služe kao izvornici,
- uzimanje otisaka,
- izradu kalupa,
- izradu odljeva sa potrebnom armaturom za učvršćenje,
- postavu na građevini.</t>
  </si>
  <si>
    <t>VANJSKO PROČELJE</t>
  </si>
  <si>
    <t>9.17.</t>
  </si>
  <si>
    <t>Sanacija prozorske rešetke</t>
  </si>
  <si>
    <t>A.</t>
  </si>
  <si>
    <t>Uzimanje uzoraka fasadne žbuke, analiza i ocjena sastava, strukture i detekcija originalnog sloje boje fasade.</t>
  </si>
  <si>
    <t xml:space="preserve">Snimanje detalja krovnog i fasadnih vijenaca, profilacija okvira i parapeta prozora, prozorskih klupčica i nadšpaleta, zaglavnih kamena, kanelura, plitkih reljefa ispod vijenaca, zuboreza vijenca itd., izrada nacrta u mjerilu najmanje 1:5, izrada šablona u inox limu za kasnije izvlačenje novih vijenaca, te izrada kalupa potrebnih za izradu odljeva dekorativnih elemenata u štuko masi. Detalj dostaviti Konzervatorskom nadzoru na ovjeru. </t>
  </si>
  <si>
    <t>DEMONTAŽE I RAZGRADNJE</t>
  </si>
  <si>
    <t>Svi radovi moraju biti izvedeni s vanjske strane objekta. Nije dozvoljeno deponiranje materijala na pod tavana!</t>
  </si>
  <si>
    <t>Razna manja rušenja, demontaže, razgradnje, premještanja i sl. koja nisu posebno opisana, a potrebno ih je izvesti. U stavku uračunati horizontalni i vertikalni transport, odvoz otpadnog materijala na deponiju do 10 km udaljenosti. Radovi se izvode po nalogu, odnosno uz suglasnost nadzornog inženjera.</t>
  </si>
  <si>
    <t xml:space="preserve"> a/  ostale razgradnje PK radnik </t>
  </si>
  <si>
    <t xml:space="preserve"> b/  ostale razgradnje KV radnik </t>
  </si>
  <si>
    <t>sati</t>
  </si>
  <si>
    <t>Utovar otpadnog materijalana gradilišnoj deponiji i odvoz na deponiju udaljenu do 10 km. Obračun po m³ otpadnog materijala u rastresitom stanju. Cijena uključuje i sve potrebne takse za zbrinjavanje i deponiranje.</t>
  </si>
  <si>
    <t>UKUPNO DEMONTAŽE I RAZGRADNJE:</t>
  </si>
  <si>
    <t>ZIDARSKI I FASADERSKI RADOVI</t>
  </si>
  <si>
    <t>OPĆI UVJETI</t>
  </si>
  <si>
    <t>Izrada grube žbuke u neposrednoj blizini štuko elemeneta nakon njihove restauracije, sa svim potrebnim predradnjama, ev. zidarskom sanacijom i injektiranjem svih pukotina. Obračun po m².</t>
  </si>
  <si>
    <t>LIMARSKI RADOVI</t>
  </si>
  <si>
    <t>Izrada, dobava i montaža horizontalnih opšava fasadnih vijenaca. Izvesti pocinčanim limom d = 0.60 mm. Stavka uključuje sav spojni, montažni i pričvrsni pribor.</t>
  </si>
  <si>
    <t>Izrada, dobava i montaža horizontalnih opašava fasadnih vijenaca i prozorskih klupčica. Izvesti pocinčanim limom d = 0.60 mm. Stavka uključuje sav spojni, montažni i pričvrsni pribor.</t>
  </si>
  <si>
    <t>Opšav RŠ do 40 cm</t>
  </si>
  <si>
    <t>Opšav RŠ do 45 cm</t>
  </si>
  <si>
    <t>UKUPNO LIMARSKI RADOVI</t>
  </si>
  <si>
    <t>KONZERVATORSKO-RESTAURATORSKI RADOVI</t>
  </si>
  <si>
    <t>Sanacija dekorativnih elemenata na pročelju obaviti će se čišćenjem i sanacijom na građevini ili restauracijom u radionici. Točan opseg radova i način izvedbe utvrdit će se nakon postavljanja skele, kada će biti moguće na licu mjesta utvrditi stanje svakog pojedinog elementa. Sanacija na građevini izvest će se upotrebom štuko-mase ili drugog materijala u kojem su izvedeni izvorni elementi i to u slučajevima kada je osnova elementa zadovoljavajuće čvrstoće, a nedostaju manji dijelovi pojedinog elementa. Upotrebljeni materijal treba imati zadovoljavajuću čvrstoću, otpornost na smrzavanje, vodoodbojnost i paropropusnost. Dograđene dijelove treba imobilizirati pomoću armature iz nehrđajućeg materijala.
Elementi koji nedostaju, ili su oštećenja takva da na građevini nije moguća sanacija, zamijeniti će se novima. Po jedan primjerak svakog različitog elementa treba retuširati i po potrebi dograditi dijelove koji nedostaju, kako bi poslužio kao izvornik za izradu kalupa. Potreban broj odljeva izradit će se u smjesi bijelog cementa i odgovarajućeg punila. Navedena smjesa treba imati zadovoljavajuću čvrstoću, paropropusnost i biti otporna na atmosferske utjecaje. Prilikom punjenja kalupa smjesom za izradu odljeva treba ugraditi i prihvatnu armaturu od nehrđajućeg materijala.
Elementi se ugrađuju u tijeku izvedbe fasaderskih radova, tj. nakon što se izvede gruba žbuka.
Postavljaju se na očišćenu i čvrstu podlogu (najčešće zid od pune opeke s kojeg je otučena žbuka). Učvršćuju se odgovarajućim klinovima od nehrđajućeg materijala. Nakon postave treba po potrebi obaviti retuš (na spojevima pojedinih dijelova ili ako je došlo do sitnijih oštećenja prilikom ugradnje) i izvesti sloj fine žbuke, s tim da se pazi da ne dođe do naknadnih oštećenja elemenata.
Sve radove treba izvesti prema važećim tehničkim propisima, normama ili prihvaćenim
recepturama, te uzancama zanata.
Kod primopredaje radova izvoditelj je dužan predati investitoru uvjerenje o kvaliteti svih
ugrađenih matrijala (atesti, normi).
Jediničnom cijenom treba obuhvatiti:
- sav rad i pomoćni materijal,
- troškove transporta i prijenosa do mjesta rada,
- skidanje elemenata koji služe kao izvornici,
- uzimanje otisaka,
- izradu kalupa,
- izradu odljeva sa potrebnom armaturom za učvršćenje,
- postavu na građevini.</t>
  </si>
  <si>
    <t>Sondiranje boje na fasadnom dijelu (ravnom) i ukrasnim elementima. Obračun po komadu.</t>
  </si>
  <si>
    <t>Restauracija na licu mjesta dekoriranog polja iznad rubnih prozora prvog kata (oznaka restauratorskog elementa D1). Stavkom obuhvatiti izradu kalupa. Obračun po komadu. Cijenom obuhvatiti:
- mehaničko čišćenje betonskog šprica i više slojeva boje
- učvršćenje i stabilizacija očišćene podloge
- retuš i rekonstrukcija oštećenja
- demodelacija nedostajućih dijelova</t>
  </si>
  <si>
    <t xml:space="preserve">Restauracija na licu mjesta dekoriranog polja parapeta rubnih prozora prvog kata (oznaka restauratorskog elementa D2). Stavkom obuhvatiti izradu kalupa. Obračun po komadu. Cijenom obuhvatiti:
- mehaničko čišćenje betonskog šprica i više slojeva boje
- učvršćenje i stabilizacija očišćene podloge
- retuš i rekonstrukcija oštećenja
- demodelacija nedostajućih dijelova
</t>
  </si>
  <si>
    <t>Restauracija na licu mjesta dekoracije u obliku kružnog reljefa (oznaka restauratorskog elementa D3). Obračun po komadu. Stavkom obuhvatitiizradu kalupa i restauraciju plohe okvira polja. Cijenom obuhvatiti:
- mehaničko čišćenje betonskog šprica i više slojeva boje
- učvršćenje i stabilizacija očišćene podloge
- retuš i rekonstrukcija oštećenja
- demodelacija nedostajućih dijelova</t>
  </si>
  <si>
    <t>Restauracija na licu mjesta dijelova profilacije zuboreza vijenca (oznaka restauratorskog elementa D4).  Stavkom obuhvatiti izradu šablone. Obračun po m'. Cijena obuhvaća retuš i fino završno gletanje i brušenje-pripremu za završni nalič fasadnom bojom.</t>
  </si>
  <si>
    <t xml:space="preserve">Pjeskarenje i impregnacija kamene obloge sokla (oznaka restauratorskog elementa D5).   Obračun po m'. </t>
  </si>
  <si>
    <t>Restauracija na licu mjesta zaglavnog kamena okvira prozora prvog kata (oznaka restauratorskog elementa D6). Obračun po komadu. Cijena obuhvaća retuš i fino završno gletanje i brušenje-pripremu za završni nalič fasadnom bojom.</t>
  </si>
  <si>
    <t>Restauracija na licu mjesta zaglavnog kamena okvira prozora podruma (oznaka restauratorskog elementa D7). Obračun po komadu. Cijena obuhvaća retuš i fino završno gletanje i brušenje-pripremu za završni nalič fasadnom bojom.</t>
  </si>
  <si>
    <t>Restauracija na licu mjesta profilacija okvira prozora prizemlja i prvog kata (oznaka restauratorskog elementa P1). Okvir je izveden kao profilirana pravokutna nadšpaleta. Stavkom obuhvatiti izradu šablone. Cijenom obuhvatiti čišćenje, retuš i rekonstrukciju. Obračun po m' okvira.</t>
  </si>
  <si>
    <t>Restauracija na licu mjesta dijelova profilacije fasadnog razdijelnog vijenca prizemlja (oznaka restauratorskog elementa P2). Stavkom obuhvatiti izradu šablone. Obračun po m'. Cijena obuhvaća retuš i fino završno gletanje i brušenje-pripremu za završni nalič fasadnom bojom.</t>
  </si>
  <si>
    <t>Restauracija na licu mjesta dijelova gornje profilacije fasadnog razdijelnog vijenca prvog kata (oznaka restauratorskog elementa P3). Stavkom obuhvatiti izradu šablone. Obračun po m'. Cijena obuhvaća retuš i fino završno gletanje i brušenje-pripremu za završni nalič fasadnom bojom.</t>
  </si>
  <si>
    <t>Restauracija na licu mjesta dijelova gornje profilacije fasadnog razdijelnog vijenca prvog kata (oznaka restauratorskog elementa P4). Stavkom obuhvatiti izradu šablone. Obračun po m'. Cijena obuhvaća retuš i fino završno gletanje i brušenje-pripremu za završni nalič fasadnom bojom.</t>
  </si>
  <si>
    <t>Restauracija na licu mjesta profiliranih istaka iznad prozora prvog kata (oznaka restauratorskog elementa P5). Stavkom obuhvatiti izradu šablone. Obračun po m'. Cijena obuhvaća retuš i fino završno gletanje i brušenje-pripremu za završni nalič fasadnom bojom.</t>
  </si>
  <si>
    <t>Restauracija na licu mjesta profiliranog obruba utisnute plohe friza iznad prozora prvog kata (oznaka restauratorskog elementa P6). Stavkom obuhvatiti izradu šablone. Obračun po m'. Cijena obuhvaća retuš i fino završno gletanje i brušenje-pripremu za završni nalič fasadnom bojom.</t>
  </si>
  <si>
    <t>Restauracija na licu mjesta profilacije upuštenog polja na pilastru prvog kata (oznaka restauratorskog elementa P7). Stavkom obuhvatiti izradu šablone. Obračun po m'. Cijena obuhvaća retuš i fino završno gletanje i brušenje-pripremu za završni nalič fasadnom bojom.</t>
  </si>
  <si>
    <t>Restauracija na licu mjesta dijelova profilacije parapeta prozora prvog kata (oznaka restauratorskog elementa P8). Stavkom obuhvatiti izradu šablone. Obračun po m'. Cijena obuhvaća retuš i fino završno gletanje i brušenje-pripremu za završni nalič fasadnom bojom.</t>
  </si>
  <si>
    <t>Restauracija na licu mjesta dijelova profilacije parapeta prozora prizemlja (oznaka restauratorskog elementa P9). Stavkom obuhvatiti izradu šablone. Obračun po m'. Cijena obuhvaća retuš i fino završno gletanje i brušenje-pripremu za završni nalič fasadnom bojom.</t>
  </si>
  <si>
    <t>Restauracija na licu mjesta profilacije okvira s dva pravokutna polja ispod vijenca prvog kata (oznaka restauratorskog elementa P10). Stavkom obuhvatiti izradu šablone. Obračun po m'. Cijena obuhvaća retuš i fino završno gletanje i brušenje-pripremu za završni nalič fasadnom bojom.</t>
  </si>
  <si>
    <t>Restauracija na licu mjesta dijelova profilacije krovnog vijenca (oznaka restauratorskog elementa P11). Stavkom obuhvatiti izradu šablone. Obračun po m'. Cijena obuhvaća retuš i fino završno gletanje i brušenje-pripremu za završni nalič fasadnom bojom.</t>
  </si>
  <si>
    <t>Restauracija na licu mjesta horizontalnih kanelura na fasadi. Cijenom obuhvatiti čišćenje, retuš i rekonstrukciju. Obračun po m2.</t>
  </si>
  <si>
    <t>UKUPNO KONZERVATORSKO-RESTAURATORSKI RADOVI :</t>
  </si>
  <si>
    <t>DVORIŠNO PROČELJE</t>
  </si>
  <si>
    <t>UKUPNO ZIDARSKI I FASADERSKI RADOVI:</t>
  </si>
  <si>
    <t>─ izrada nacrta -ulično pročelje</t>
  </si>
  <si>
    <t>─ izrada nacrta -dvorišno pročelje</t>
  </si>
  <si>
    <t>─ izrada šablone -ulično pročelje</t>
  </si>
  <si>
    <t>─ izrada kalupa -ulično pročelje</t>
  </si>
  <si>
    <t>─ izrada kalupa -dvorišno pročelje</t>
  </si>
  <si>
    <t>─ izrada šablone -dvorišno pročelje</t>
  </si>
  <si>
    <t>Ulično pročelje</t>
  </si>
  <si>
    <t>Dvorišno pročelje</t>
  </si>
  <si>
    <t>Izrada, dobava i montaža horizontalnih opašava betonske ograde. Izvesti pocinčanim limom d = 0.60 mm. Stavka uključuje sav spojni, montažni i pričvrsni pribor.</t>
  </si>
  <si>
    <t>Opšav RŠ do 60 cm</t>
  </si>
  <si>
    <t>ULIČNO PROČELJE</t>
  </si>
  <si>
    <t>Restauracija na licu mjesta dijelova profilacije zuboreza vijenca (oznaka restauratorskog elementa D4). Stavkom obuhvatiti izradu šablone. Izvedeno u štuko masi. Obračun po m'. Cijena obuhvaća retuš i fino završno gletanje i brušenje-pripremu za završni nalič fasadnom bojom.</t>
  </si>
  <si>
    <t xml:space="preserve">Restauracija na licu mjesta dekoracije u obliku cvjetnog kružnog reljefa unutar dekoriranog zabatnog elementa (oznaka restauratorskog elementa D8). Stavkom obuhvatiti izradu kalupa. Obračun po komadu. Cijenom obuhvatiti:
- mehaničko čišćenje betonskog šprica i više slojeva boje
- učvršćenje i stabilizacija očišćene podloge
- retuš i rekonstrukcija oštećenja
- demodelacija nedostajućih dijelova
</t>
  </si>
  <si>
    <t xml:space="preserve">Restauracija na licu mjesta dekoracije u obliku skulptura lavlje glave na erkeru (oznaka restauratorskog elementa D9). Stavkom obuhvatiti izradu kalupa. Obračun po komadu. Cijenom obuhvatiti:
- mehaničko čišćenje betonskog šprica i više slojeva boje
- učvršćenje i stabilizacija očišćene podloge
- retuš i rekonstrukcija oštećenja
- demodelacija nedostajućih dijelova
</t>
  </si>
  <si>
    <t>Restauracija na licu mjesta dekoracije u obliku pravokutnog cvjetnog reljefa (oznaka restauratorskog elementa D10). Stavkom obuhvatiti izradu kalupa. Obračun po komadu. Cijenom obuhvatiti:
- mehaničko čišćenje betonskog šprica i više slojeva boje
- učvršćenje i stabilizacija očišćene podloge
- retuš i rekonstrukcija oštećenja
- demodelacija nedostajućih dijelova</t>
  </si>
  <si>
    <t>Restauracija na licu mjesta balustra parapeta prozora prvog kata (oznaka restauratorskog elementa D11). Stavkom obuhvatiti izradu kalupa. Obračun po komadu. Cijenom obuhvatiti:
- mehaničko čišćenje betonskog šprica i više slojeva boje
- učvršćenje i stabilizacija očišćene podloge
- retuš i rekonstrukcija oštećenja
- demodelacija nedostajućih dijelova</t>
  </si>
  <si>
    <t>Restauracija na licu mjesta balustra ograde terase drugog kata (oznaka restauratorskog elementa D12). Stavkom obuhvatiti izradu kalupa. Obračun po komadu. Cijenom obuhvatiti:
- mehaničko čišćenje betonskog šprica i više slojeva boje
- učvršćenje i stabilizacija očišćene podloge
- retuš i rekonstrukcija oštećenja
- demodelacija nedostajućih dijelova</t>
  </si>
  <si>
    <t>Restauracija na licu mjesta dekoracije reljefnog friza ispod vijenca prvog kata erkera (oznaka restauratorskog elementa D13). Stavkom obuhvatiti izradu kalupa. Obračun po m'. Cijenom obuhvatiti:
- mehaničko čišćenje betonskog šprica i više slojeva boje
- učvršćenje i stabilizacija očišćene podloge
- retuš i rekonstrukcija oštećenja
- demodelacija nedostajućih dijelova</t>
  </si>
  <si>
    <t>Restauracija na licu mjesta profilacija parapeta prozora prizemlja na erkeru (oznaka restauratorskog elementa P11). Stavkom obuhvatiti izradu šablone. Obračun po m'. Cijena obuhvaća retuš i fino završno gletanje i brušenje-pripremu za završni nalič fasadnom bojom.</t>
  </si>
  <si>
    <t>Restauracija na licu mjesta donje profilacije fasadnog razdijelnog vijenca prizemlja na erkeru (oznaka restauratorskog elementa P12). Stavkom obuhvatiti izradu šablone. Obračun po m'. Cijena obuhvaća retuš i fino završno gletanje i brušenje-pripremu za završni nalič fasadnom bojom.</t>
  </si>
  <si>
    <t>Restauracija na licu mjesta gornje profilacije fasadnog razdijelnog vijenca prizemlja na erkeru (oznaka restauratorskog elementa P13). Stavkom obuhvatiti izradu šablone. Obračun po m'. Cijena obuhvaća retuš i fino završno gletanje i brušenje-pripremu za završni nalič fasadnom bojom.</t>
  </si>
  <si>
    <t>Restauracija na licu mjesta profilacija parapeta prozora prvog kata na erkeru (oznaka restauratorskog elementa P14). Stavkom obuhvatiti izradu šablone. Obračun po m'. Cijena obuhvaća retuš i fino završno gletanje i brušenje-pripremu za završni nalič fasadnom bojom.</t>
  </si>
  <si>
    <t>Restauracija na licu mjesta donje profilacije fasadnog razdijelnog vijenca prvog kata na erkeru (oznaka restauratorskog elementa P15). Stavkom obuhvatiti izradu šablone. Obračun po m'. Cijena obuhvaća retuš i fino završno gletanje i brušenje-pripremu za završni nalič fasadnom bojom.</t>
  </si>
  <si>
    <t>Restauracija na licu mjesta gornje profilacije fasadnog razdijelnog vijenca prvog kata na erkeru (oznaka restauratorskog elementa P16). Stavkom obuhvatiti izradu šablone. Obračun po m'. Cijena obuhvaća retuš i fino završno gletanje i brušenje-pripremu za završni nalič fasadnom bojom.</t>
  </si>
  <si>
    <t>Restauracija na licu mjesta donje profilacije balustrade na erkeru (oznaka restauratorskog elementa P17). Stavkom obuhvatiti izradu šablone. Obračun po m'. Cijena obuhvaća retuš i fino završno gletanje i brušenje-pripremu za završni nalič fasadnom bojom.</t>
  </si>
  <si>
    <t>Restauracija na licu mjesta gornje profilacije balustrade na erkeru (oznaka restauratorskog elementa P18). Stavkom obuhvatiti izradu šablone. Obračun po m'. Cijena obuhvaća retuš i fino završno gletanje i brušenje-pripremu za završni nalič fasadnom bojom.</t>
  </si>
  <si>
    <t>Restauracija na licu mjesta profilacija okvira prozora prizemlja i prvog kata (oznaka restauratorskog elementa P19). Okvir je izveden kao profilirana pravokutna nadšpaleta. Stavkom obuhvatiti izradu šablone. Cijenom obuhvatiti čišćenje, retuš i rekonstrukciju. Obračun po m' okvira.</t>
  </si>
  <si>
    <t>Restauracija na licu mjesta profilacija okvira prozora prvog kata (oznaka restauratorskog elementa P20). Okvir je izveden kao profilirana pravokutna nadšpaleta. Stavkom obuhvatiti izradu šablone. Cijenom obuhvatiti čišćenje, retuš i rekonstrukciju. Obračun po m' okvira.</t>
  </si>
  <si>
    <t>Restauracija na licu mjesta profilacija okvira prozora međupodesta stubišta prema prvom katu (oznaka restauratorskog elementa P21). Okvir je izveden kao profilirana pravokutna nadšpaleta. Stavkom obuhvatiti izradu šablone. Cijenom obuhvatiti čišćenje, retuš i rekonstrukciju. Obračun po m' okvira.</t>
  </si>
  <si>
    <t>Restauracija na licu mjesta profilacija okvira prozora međupodesta stubišta prema drugom katu (oznaka restauratorskog elementa P22). Okvir je izveden kao profilirana pravokutna nadšpaleta. Stavkom obuhvatiti izradu šablone. Cijenom obuhvatiti čišćenje, retuš i rekonstrukciju. Obračun po m' okvira.</t>
  </si>
  <si>
    <t>Restauracija na licu mjesta dijelova profilacije fasadnog razdijelnog vijenca prizemlja i prvog kata (oznaka restauratorskog elementa P23). Stavkom obuhvatiti izradu šablone. Obračun po m'. Cijena obuhvaća retuš i fino završno gletanje i brušenje-pripremu za završni nalič fasadnom bojom.</t>
  </si>
  <si>
    <t>Restauracija na licu mjesta dijelova profilacije parapeta prozora prvog kata (oznaka restauratorskog elementa P24). Stavkom obuhvatiti izradu šablone. Obračun po m'. Cijena obuhvaća retuš i fino završno gletanje i brušenje-pripremu za završni nalič fasadnom bojom.</t>
  </si>
  <si>
    <t>Restauracija na licu mjesta dijelova profilacije krovnog vijenca (oznaka restauratorskog elementa P25). Stavkom obuhvatiti izradu šablone. Obračun po m'. Cijena obuhvaća retuš i fino završno gletanje i brušenje-pripremu za završni nalič fasadnom bojom.</t>
  </si>
  <si>
    <t>Restauracija na licu mjesta dijelova profilacije krovnog vijenca dekorativnog zabatnog elementa (oznaka restauratorskog elementa P26). Stavkom obuhvatiti izradu šablone. Obračun po m'. Cijena obuhvaća retuš i fino završno gletanje i brušenje-pripremu za završni nalič fasadnom bojom.</t>
  </si>
  <si>
    <t>Restauracija na licu mjesta dijelova profilacije istaka prozorske klupčice (oznaka restauratorskog elementa P27). Stavkom obuhvatiti izradu šablone. Obračun po m'. Cijena obuhvaća retuš i fino završno gletanje i brušenje-pripremu za završni nalič fasadnom bojom.</t>
  </si>
  <si>
    <t>Restauracija na licu mjesta dijelova profilirane baze pilastara na erkeru (oznaka restauratorskog elementa P28). Stavkom obuhvatiti izradu šablone. Obračun po komadu. Cijena obuhvaća retuš i fino završno gletanje i brušenje-pripremu za završni nalič fasadnom bojom.</t>
  </si>
  <si>
    <t>Restauracija na licu mjesta dijelova profilacija kapitela pilastara na erkeru (oznaka restauratorskog elementa P29). Stavkom obuhvatiti izradu šablone. Obračun po komadu. Cijena obuhvaća retuš i fino završno gletanje i brušenje-pripremu za završni nalič fasadnom bojom.</t>
  </si>
  <si>
    <t>Restauracija na licu mjesta dijelova gornje profilacije pilastara na erkeru (oznaka restauratorskog elementa P30). Stavkom obuhvatiti izradu šablone. Obračun po komadu. Cijena obuhvaća retuš i fino završno gletanje i brušenje-pripremu za završni nalič fasadnom bojom.</t>
  </si>
  <si>
    <t>Restauracija na licu mjesta pravokutnog  profiliranog okvira balustrade erkera (oznaka restauratorskog elementa P31). Stavkom obuhvatiti izradu šablone. Obračun po komadu. Cijena obuhvaća retuš i fino završno gletanje i brušenje-pripremu za završni nalič fasadnom bojom.</t>
  </si>
  <si>
    <t>─ izrada nacrta -kolni prolaz</t>
  </si>
  <si>
    <t>─ izrada šablone -kolni prolaz</t>
  </si>
  <si>
    <t>─ izrada kalupa -kolni prolaz</t>
  </si>
  <si>
    <t>Kolni prolaz</t>
  </si>
  <si>
    <t>KOLNI PROLAZ</t>
  </si>
  <si>
    <t xml:space="preserve">Restauracija na licu mjesta dekoracije kapitela pilastra s volutama i reljefom (oznaka restauratorskog elementa D14). Stavkom obuhvatiti izradu kalupa. Obračun po komadu. Cijenom obuhvatiti:
- mehaničko čišćenje betonskog šprica i više slojeva boje
- učvršćenje i stabilizacija očišćene podloge
- retuš i rekonstrukcija oštećenja
- demodelacija nedostajućih dijelova
</t>
  </si>
  <si>
    <t>Restauracija na licu mjesta dekorirane plohe pilastara (oznaka restauratorskog elementa D15). Stavkom obuhvatiti izradu kalupa. Obračun po komadu. Cijenom obuhvatiti:
- mehaničko čišćenje betonskog šprica i više slojeva boje
- učvršćenje i stabilizacija očišćene podloge
- retuš i rekonstrukcija oštećenja
- demodelacija nedostajućih dijelova</t>
  </si>
  <si>
    <t>Restauracija na licu mjesta dijelova profilacija pravokutnih polja (oznaka restauratorskog elementa P32). Stavkom obuhvatiti izradu šablone. Obračun po m'. Cijena obuhvaća retuš i fino završno gletanje i brušenje-pripremu za završni nalič fasadnom bojom.</t>
  </si>
  <si>
    <t>Restauracija na licu mjesta dijelova stropne profilacije pravokutnih polja (oznaka restauratorskog elementa P33). Stavkom obuhvatiti izradu šablone. Obračun po m'. Cijena obuhvaća retuš i fino završno gletanje i brušenje-pripremu za završni nalič fasadnom bojom.</t>
  </si>
  <si>
    <t>Restauracija na licu mjesta dijelova profilacije okvira vrata (oznaka restauratorskog elementa P34). Stavkom obuhvatiti izradu šablone. Obračun po m'. Cijena obuhvaća retuš i fino završno gletanje i brušenje-pripremu za završni nalič fasadnom bojom.</t>
  </si>
  <si>
    <t>Restauracija na licu mjesta dijelova razdijelne profilacije (oznaka restauratorskog elementa P35). Stavkom obuhvatiti izradu šablone. Obračun po m'. Cijena obuhvaća retuš i fino završno gletanje i brušenje-pripremu za završni nalič fasadnom bojom.</t>
  </si>
  <si>
    <t>Restauracija na licu mjesta dijelova profilacije na bazi (oznaka restauratorskog elementa P36). Stavkom obuhvatiti izradu šablone. Obračun po m'. Cijena obuhvaća retuš i fino završno gletanje i brušenje-pripremu za završni nalič fasadnom bojom.</t>
  </si>
  <si>
    <t>Restauracija na licu mjesta dijelova profilacije sokla (oznaka restauratorskog elementa P37). Stavkom obuhvatiti izradu šablone. Obračun po m'. Cijena obuhvaća retuš i fino završno gletanje i brušenje-pripremu za završni nalič fasadnom bojom.</t>
  </si>
  <si>
    <t>Instalacija unutarnje hidrantske mreže za gašenje požara od čelične pocinčane vodovodne cijevi 2" uključivo fitinzi, koljena, T-komadi, redukcije,materijal za spajanje, brtvljenje i pričvršćenje. Montaža nadžbukno uz zidove, spuštenom stropu, usjecima ili u oblozi od GK ploča. Cijevi u zidnim i podnim usjecima izolirane filcom i dvostrukim omotom. U cijenu je uključeno sve potrebno do pune gotovosti, uključujući ispiranje, tlačno ispitivanje, ispitivanje ispravnosti hidrantske mreže.</t>
  </si>
  <si>
    <t>Sanacija dimnjaka</t>
  </si>
  <si>
    <t>Zidarka obrada postojećeg dimnjaka u vidu otucanja stare žbuke, uklanjanja starog završnog ab  vijenca (kape), sanacija opeke, izrada novog vijenca, izvedba grube i fine žbuke, obrada, izvedba okapa te prilagodba dimovodnih kanala.   Obračun po komadu dimnjaka sve kompet do potpune funkcionalnosti</t>
  </si>
  <si>
    <t>Razgradnja ab konstrukcije</t>
  </si>
  <si>
    <t xml:space="preserve">Uklanjanje ab konstrukcije u terenu. Pažljivo razbijanje na manje komade, utovar i odvoz na gradski deponij. </t>
  </si>
  <si>
    <t>2.23.</t>
  </si>
  <si>
    <t xml:space="preserve">Izrada, dobava i montaža ovalnog oluka (min 2r=16cm) od čel. pocinčanog lima debljine min 0.6 mm. Oluk s okapom i dodatnim limom koji se podvlači pod pokrov krova. Kuka od pocinčanog plosnatog profila 25/4mm. U cijenu uključiti priključak na kišnu vertikalu. Obračun po m1, a u cijenu uključeno sav materijal, rad,  potrebna spojna sredstva, podložni profili, okapi,  brtvene trake, radna skela i drugo sve do potpune funkcionalnosti. </t>
  </si>
  <si>
    <t xml:space="preserve">Izrada, dobava i montaža ovalnog oluka (min 2r=16cm) s novim nosačima za ležeće i viseće žljebove. Izvesti u svim elementima kao i postojeći demontirani elementi. Kuka od pocinčanog plosnatog profila 25/4mm. Obračun po m1, a u cijenu uključeno sav materijal, rad,  potrebna spojna sredstva, podložni profili, okapi,  brtvene trake, radna skela i drugo sve do potpune funkcionalnosti. </t>
  </si>
  <si>
    <t>Oluk horizontalni-ležeći</t>
  </si>
  <si>
    <t>Obrubni lim strehe</t>
  </si>
  <si>
    <t>Izrada, dobava i montaža obrubnog lima strehe s okapnicom na prednjoj strani opšava. Opšav položiti na daščanu oplatu na sloj krovne bitumenske ljepenke br. 80, koja je uključena u cijenu. Opšav izvesti od pocinčanog lima d = 0.60 mm. Stavka uključuje sav spojni, montažni i pričvrsni pribor</t>
  </si>
  <si>
    <t>Izrada i montaža okruglog vertikalnog oluka od čel. pocinčanog lima debljine min 0.6 mm dimenzija kao i postojeći (ali ne manji od fi125mm). Spoj s horizontalnim olukom i donjim ispustom ili spojem na temeljnu kanalizaciju. Na zid se prihvaća obuhvatnim prihvatnicima.  Obračun po m1, a u cijenu uključeno sva potrebna spojna sredstva,  brtvene trake, radna skela i drugo sve do potpune funkcionalnosti. U slučaju izvedbe oluka unutar zidova, predvidjeti razvod od PP cijevi i komada.</t>
  </si>
  <si>
    <t>RŠ 60cm</t>
  </si>
  <si>
    <t>Demontaža postojećih rešetki s pročelja objekta na mjestima prozora, odvoz u radioniru te sanacija:
pjeskarenje, priprema površina, nova antikorozivna zaštita u tri sloja (temeljni, srednji i završni premaz) u boji po odabiru konzervatora. Po potrebni rešetke se saniraju ukoliko  je došlo do oštećenja same rešetke ili nosača. Dobava i montaža na stare pozicije. Sav rad i materijal do potpune funkcionalnosti.</t>
  </si>
  <si>
    <t>rešetka cca 115x100cm</t>
  </si>
  <si>
    <t>rešetka cca 80x60cm</t>
  </si>
  <si>
    <t>rešetka cca 160x60cm</t>
  </si>
  <si>
    <t>rešetka cca 100x150cm (unutar prozora)</t>
  </si>
  <si>
    <t>rešetka cca 130x150cm (na prozoru)</t>
  </si>
  <si>
    <t>rešetka cca 150x150cm (unutar prozora)</t>
  </si>
  <si>
    <t>špalete</t>
  </si>
  <si>
    <t>Završna obrada  podgleda međukatne konstrukcije (stropa) u slijedećim fazama: gletanje x2, brušenje x2, impregnacija, ličenje  bijelom bojom x2. Glet paropropusan, boja na bazi vodene disperzije, dobro paropropusna Sd&lt;0,03 , otporna na suho trljanje.  U cijenu su uključene sve navedene predradnje te sav materijal i rad. Obračun po m² oličenog zida</t>
  </si>
  <si>
    <t>Zidna keramika</t>
  </si>
  <si>
    <t>13.1.</t>
  </si>
  <si>
    <t>Podna keramika</t>
  </si>
  <si>
    <t>Dobava i ugradnja podnog opločenja  podnim keramičkim pločicama I. klase na prethodno pripremljenoj podlozi od zaglađenog estriha. Pločice veličine. 60 x60 cm lijepe se fleksibilnim cementnim ljepilom, zapunjavaju se elastičnom masom za fugiranje u boji po odabiru Investitora.  Keramičke pločice računati sa jediničnom cijenom u rasponu od 150kn/m2 do 250kn/m2, a točan proizvod, boju i uzorak odredit će Investitor prema predloženim uzorcima. Pločice se polažu na način da je centralna fuga po sredini prostorije i od nje se polažu dalje. Fuge zidne i podne pločice poravnati. U prostorijama u kojima se ne izvodi zidno opločenje potrebno je izvesti sokl visine 6 cm, od rezanih podnih pločica, tako da je originalni rub okrenut prema gore. Obračun po m2 površine i m1 sokla.</t>
  </si>
  <si>
    <t>podno opločenje</t>
  </si>
  <si>
    <t>13.2.</t>
  </si>
  <si>
    <t>13.3.</t>
  </si>
  <si>
    <t>Keramika terase</t>
  </si>
  <si>
    <t>Dobava i ugradnja podnog opločenja  podnim protukliznim gres pločicama I. klase minimalno R10 za vanjsko postavljanje na prethodno pripremljenoj podlozi od zaglađenog estriha. Pločice veličine. 20 x20 cm ili 30x30cm, lijepe se fleksibilnim cementnim ljepilom za vanjsku ugradnju, reške se zapunjavaju elastičnom masom za fugiranje u boji po odabiru Investitora. Izvesti zidno opločenje u vidu sokla   visine cca 10cm, od rezanih podnih pločica, tako da je originalni rub okrenut prema gore. Keramičke pločice računati sa jediničnom cijenom u rasponu od 150kn/m2 do 250kn/m2, a točan proizvod, boju i uzorak odredit će Investitor prema predloženim uzorcima. Obračun po m2 površine i m' sokla.</t>
  </si>
  <si>
    <t xml:space="preserve">S6 (prijenosni na prah 6kg, 12JG) </t>
  </si>
  <si>
    <t>Podna hidroizolacija podruma</t>
  </si>
  <si>
    <t>debljina izolacije 5+5cm -terasa na 1.katu</t>
  </si>
  <si>
    <t>Nabava, doprema i ugradnja sintetičke hidroizolacijske membrane za prohodne i neprohodne krovove na bazi TPO; jednoslojna hidroizolacijska membrana od sintetičke gume (FPO/TPO) ojačana staklenim voalom (1200 – 1600 kg/m3), UV- stabilna,  mehanički pričvršćena s pomoću vijaka, pločica ili tuba.
Izvedba sve prema uputama proizvođača odabranog sustava hidroizolacije i toplinske izolacije, obavezno brtvljenje svih prodora kroz hidroizolaciju. Obavezno podizanje predmetne hidroizolacije uz fasadni zidić i preko zidića ispod opšavnog lima, a sve sukladno detalju izvedbe i uputama proizvođača.</t>
  </si>
  <si>
    <t>vertikalno 12*0,25</t>
  </si>
  <si>
    <t>Hidroizolacija terase</t>
  </si>
  <si>
    <t>8.8.</t>
  </si>
  <si>
    <t>8.9.</t>
  </si>
  <si>
    <t>Toplinska izolacija xps</t>
  </si>
  <si>
    <t>Dobava, krojenje i ugradnja toplinske izolacije ekstrudiranog polistirena XPS-a na kemani nasip ispod ab ploče podruma ili na ploču terase. Ploče osigurati od pomaka.   Preko ploča se postavlja PE folija koja je u cijeni stavke. Obračun po m² izolirane površine.</t>
  </si>
  <si>
    <t>Organizacija i priprema gradilišta. Stavka obuhvaća:
'- uređenje, održavanje, korištenje, uklanjanje, uređenje gradilišta, organizacija i postavljanje radnih prostora, skladišta, privremene infrastrukture, natpisi, ograde visine 2m, osvjetljenje, natpisi, dobava, materijala i alata, upozorenja te odvozi smeća
'- mobilizacija, održavanje i demobilizacija opreme, alata i strojeva
'- osiguranje potrebnih građevinskih priključaka (voda, el.energija, i sl), pogonske energije i pomoćnih građevina
'- čišćenje mjesta rada, održavanje čistoće, zaštita od prašine, redovita čišćenja i završno čišćenje gradilišta, površina i mjesta rada
'- osiguranje privremenih puteva, zaštita puteva i površina od oštećenja, čišćenje manipulativnih površina i osiguranje mjesta za skladištenje i deponiranje materijala</t>
  </si>
  <si>
    <t>Prolaz</t>
  </si>
  <si>
    <t xml:space="preserve">Izrada prolaza za pješake, tunelske zaštite pješaka pri ulazu u zgradu i uz pročelje zgrade. Izvodi se kao puna daščana oplata čvrstoće dovoljne da zadrži pad materijala i drugih predmeta za vrijeme odvijanja cjelokupnih radova. Širina prolaza min 1,60 m. Obračun po kompletu za sve vrijeme izvođenja radova. </t>
  </si>
  <si>
    <t>uz ulično pročelje</t>
  </si>
  <si>
    <t>kolni ulaz</t>
  </si>
  <si>
    <t>ulaz iz dvorišta</t>
  </si>
  <si>
    <t>Završno čišćenje objekta nakon dovršenja svih vrsta radova</t>
  </si>
  <si>
    <t>U stavku je uključeno kompletno čišćenje podova, vratiju, prozora i sl., kao i odvoz smeća na gradsku planirku, na udaljenost do 20 km.</t>
  </si>
  <si>
    <t>Zaštita stubišta</t>
  </si>
  <si>
    <t>Zaštitu stubišta od oštećenja prilikom manipulacije namještajem, korištenja radnih ljestvi, pokretnih skela i platformi te od padanja dijelova žbuke sa zidova. Zaštitu izvesti s pokrivkom u vidu geotekstila ili sl, te tvrde obloge od iskrojenih OSB ploča ili slično. Izvođač je dužan vratiti stubište u prvobitno stanje.
Obračun je po kompletu cijelog stubišta.</t>
  </si>
  <si>
    <t>TROŠKOVNIK</t>
  </si>
  <si>
    <t>PROING d.o.o.</t>
  </si>
  <si>
    <t>Zagreb, Šenoina 3</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</si>
  <si>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</si>
  <si>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</si>
  <si>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</si>
  <si>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</si>
  <si>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</si>
  <si>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</si>
  <si>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</si>
  <si>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</si>
  <si>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</si>
  <si>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</si>
  <si>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</si>
  <si>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</si>
  <si>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</si>
  <si>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</si>
  <si>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</si>
  <si>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</si>
  <si>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</si>
  <si>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</si>
  <si>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</si>
  <si>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</si>
  <si>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</si>
  <si>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</si>
  <si>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</si>
  <si>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</si>
  <si>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</si>
  <si>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</si>
  <si>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</si>
  <si>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</si>
  <si>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</si>
  <si>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</si>
  <si>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</si>
  <si>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</si>
  <si>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</si>
  <si>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</si>
  <si>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5.55.</t>
  </si>
  <si>
    <t>5.56.</t>
  </si>
  <si>
    <t>5.57.</t>
  </si>
  <si>
    <t>5.58.</t>
  </si>
  <si>
    <t>5.59.</t>
  </si>
  <si>
    <t>5.45.</t>
  </si>
  <si>
    <t>5.46.</t>
  </si>
  <si>
    <t>5.47.</t>
  </si>
  <si>
    <t>5.48.</t>
  </si>
  <si>
    <t>5.49.</t>
  </si>
  <si>
    <t>5.50.</t>
  </si>
  <si>
    <t>5.51.</t>
  </si>
  <si>
    <t>5.52.</t>
  </si>
  <si>
    <t>5.53.</t>
  </si>
  <si>
    <t>5.54.</t>
  </si>
  <si>
    <t>Red.br.</t>
  </si>
  <si>
    <t>VISOKI TRGOVAČKI SUD RH                               PROGRAM CJELOVITE OBNOVE ZGRADE NAKON POTRESA
-ULIČNA ZGRADA-</t>
  </si>
  <si>
    <t>KOSO PODIZNA PLATFORMA:</t>
  </si>
  <si>
    <t>Isporučiti i ugraditi koso podiznu sklopivu platformu za prijevoz osoba
s invaliditetom i smanjene pokretljivosti. Platforma se ugrađuje na vanjskom natkrivenom prostoru građevine. Koso podizna platforma ima sljedeće tehničke karakteristike : nosivost platforme minimalno
225 kg, brzina vožnje min. 0,1 m/s, pogon elektromotorni snage do
0,5 kW sa frekvencijskom regulacijom, el. priključak 230 VAC (monofazni), upravljanje pomoću ključa s konstantnim pritiskom na tipkalo, automatsko otvaranje / zatvaranje, sigurnosni pod s mikroprekidačima u slučaju nailaska na prepreku, zvučni signal za vrijeme vožnje. Platforma posjeduje pomoćni pogonski izvor napajanja (bateriju) koji u slučaju nestanka stalnog napajanja omogućava vožnju u stanicu. Koso podizna platforma savladava ukupno jedan stubišni krak od 7 stepenica dužine 1800 mm. Platforma ima dvije stanice (stajališta). U donjoj stanici vodilice platforme zakrenute su za 90º. Ukupna dužina vozne staze je cca 3 metra. Visina dizanja je 1,12 m. Prije naručivanja opreme potrebno precizno izmjeriti kompletnu voznu stazu. Dimenzije nastupne plohe podizne platforme su 900 x 1000 mm.</t>
  </si>
  <si>
    <t>Način ugradnje platforme na nosive stupove koji su pričvršćeni na nosive stube. Pozivne kutije u stanicama postavljene su na stupove (nosače) koje je potrebno predvidjeti unutar opreme koso podizne platforme. Izvedba nosivih stupova, nosača platforme, te stupova s pozivnim kutijama je iz pocinčanog i bojanog čeličnog lima, dok su vodilice aluminijske. U stavci je uključen i tehnički pregled koso podizne platforme, te izdavanje završnog certifikata.</t>
  </si>
  <si>
    <t>UKUPNO KOSO PODIZNA PLATFORMA:</t>
  </si>
  <si>
    <t>REKAPITULACIJA SVIH RADOVA :</t>
  </si>
  <si>
    <t>FAZA  I :</t>
  </si>
  <si>
    <t>GRAĐEVINSKO-OBRTNIČKI RADOVI  bez PDV-a FAZA I:</t>
  </si>
  <si>
    <t>GRAĐEVINSKO-OBRTNIČKI RADOVI  bez PDV-a FAZA II:</t>
  </si>
  <si>
    <t>VODOVOD I KANALIZACIJA bez PDV-a FAZA I:</t>
  </si>
  <si>
    <t>VODOVOD I KANALIZACIJA  bez PDV-a FAZA II:</t>
  </si>
  <si>
    <t>GRIJANJE HLAĐENJE I VENTILACIJA   bez PDV-a  I.FAZA:</t>
  </si>
  <si>
    <t>GRIJANJE HLAĐENJE I VENTILACIJA  bez PDV-a  II.FAZA  :</t>
  </si>
  <si>
    <t>OBNOVA PROČELJA bez PDV-a FAZA I::</t>
  </si>
  <si>
    <t>OBNOVA PROČELJA  bez PDV-a FAZA II:</t>
  </si>
  <si>
    <t>ELEKTROINSTALACIJE bez PDV-a FAZA I:</t>
  </si>
  <si>
    <t>ELEKTROINSTALACIJE  bez PDV-a FAZA II:</t>
  </si>
  <si>
    <t>VATRODOJAVA bez PDV-a FAZA I:</t>
  </si>
  <si>
    <t>VATRODOJAVA  bez PDV-a FAZA II:</t>
  </si>
  <si>
    <r>
      <t xml:space="preserve">SVEUKUPNO bez PDV-a    </t>
    </r>
    <r>
      <rPr>
        <b/>
        <sz val="14"/>
        <color theme="1"/>
        <rFont val="Calibri"/>
        <family val="2"/>
        <scheme val="minor"/>
      </rPr>
      <t>FAZA I:</t>
    </r>
  </si>
  <si>
    <t>FAZA  II :</t>
  </si>
  <si>
    <t>KOSO PODIZNA PLATFORMA  bez PDV-a FAZA I:</t>
  </si>
  <si>
    <t>KOSO PODIZNA PLATFORMA  bez PDV-a FAZA II:</t>
  </si>
  <si>
    <r>
      <t xml:space="preserve">SVEUKUPNO bez PDV-a    </t>
    </r>
    <r>
      <rPr>
        <b/>
        <sz val="14"/>
        <color theme="1"/>
        <rFont val="Calibri"/>
        <family val="2"/>
        <scheme val="minor"/>
      </rPr>
      <t>FAZA II:</t>
    </r>
  </si>
  <si>
    <t>UKUPNO INSTALACIJA:</t>
  </si>
  <si>
    <t>UKUPNO RASVJETA:</t>
  </si>
  <si>
    <t>1.5.</t>
  </si>
  <si>
    <t>1.7.</t>
  </si>
  <si>
    <t>1.9.</t>
  </si>
  <si>
    <t>1.10.</t>
  </si>
  <si>
    <t>1.11.</t>
  </si>
  <si>
    <t>1.12.</t>
  </si>
  <si>
    <t>1.13.</t>
  </si>
  <si>
    <t>1.14.</t>
  </si>
  <si>
    <t>1.15.</t>
  </si>
  <si>
    <t>1.16.</t>
  </si>
  <si>
    <t>1.17.</t>
  </si>
  <si>
    <t>1.18.</t>
  </si>
  <si>
    <t>1.19.</t>
  </si>
  <si>
    <t>1.20.</t>
  </si>
  <si>
    <t>1.21.</t>
  </si>
  <si>
    <t>1.22.</t>
  </si>
  <si>
    <t>1.23.</t>
  </si>
  <si>
    <t>3.10.</t>
  </si>
  <si>
    <t>3.11.</t>
  </si>
  <si>
    <t>3.12.</t>
  </si>
  <si>
    <t>Demontaža, odspajanje i zbrinjavanje električnih instalacija na zidovi koji se ruše, prezidavaju</t>
  </si>
  <si>
    <t>Snimanje nedefiniranih strujnih krugova u razdjelnim ormarima i ucrtavanje istih u jednopolnu shemu</t>
  </si>
  <si>
    <t>h</t>
  </si>
  <si>
    <t>Razdjelnik RO PODRUM</t>
  </si>
  <si>
    <t>- zamjena postojećeg zaštitnog uređaja diferencijalne struje novim ZUDS (FID) 40/0,03A, 4p</t>
  </si>
  <si>
    <t>U razdjelnik ugraditi slijedeću opremu prema jednopolnoj shemi:</t>
  </si>
  <si>
    <t>- instalacijski prekidač B 10 A, 1p</t>
  </si>
  <si>
    <t>- instalacijski prekidač B 16 A, 1p</t>
  </si>
  <si>
    <t>Razdjelnik RO PRIZEMLJE</t>
  </si>
  <si>
    <t>- D02 rastavna sklopka 63A, 3p</t>
  </si>
  <si>
    <t>- D02 uložak osigurača 40A</t>
  </si>
  <si>
    <t>Razdjelnik RO 1. KAT</t>
  </si>
  <si>
    <t>Razdjelnik RO 2. KAT</t>
  </si>
  <si>
    <t>RAZDJELNICI</t>
  </si>
  <si>
    <t>ELEKTRIČNA RASVJETA</t>
  </si>
  <si>
    <t>Svaka stavka obuhvaća dobavu, dopremu i montažu, sa svim uključenim sitnim priborom i materijalom.</t>
  </si>
  <si>
    <t>Vodovi se uvlače u postojeće cijevi gdje god je to moguće.</t>
  </si>
  <si>
    <t>2.24.</t>
  </si>
  <si>
    <t>Dobava, montaža i spajanje rasvjetnih sklopki, komplet sa priborom i materijalom:</t>
  </si>
  <si>
    <t>- jednopolna sklopka 10 A</t>
  </si>
  <si>
    <t>- izmjenična sklopka 10 A</t>
  </si>
  <si>
    <t>2.25.</t>
  </si>
  <si>
    <t>Dobava, montaža i spajanje okvira za rasvjetne sklopke:</t>
  </si>
  <si>
    <t>- 1 modul</t>
  </si>
  <si>
    <t>- 2 modula</t>
  </si>
  <si>
    <t>2.26.</t>
  </si>
  <si>
    <t>Dobava, montaža i spajanje senzora svjetla i pokreta za rasvjetu</t>
  </si>
  <si>
    <t>- stropni, 360°</t>
  </si>
  <si>
    <t>- zidni 180°</t>
  </si>
  <si>
    <t>2.27.</t>
  </si>
  <si>
    <t>Dobava i polaganje cijevi te dobava i uvlačenje vodiča za rasvjetu, rasvjetne sklopke, tipkala i senzore u postojeće i nove cijevi te postojeće i nove kanalice:</t>
  </si>
  <si>
    <t>- NYM-J 3x1,5</t>
  </si>
  <si>
    <t>- CSS ø20</t>
  </si>
  <si>
    <t>Ostali sitni nespecificirani instalacijski materijal i pribor (razvodne kutije i sl.)</t>
  </si>
  <si>
    <t>2.28.</t>
  </si>
  <si>
    <t>ELEKTRIČNE PRIKLJUČNICE I PRIKLJUČCI</t>
  </si>
  <si>
    <t>Dobava, montaža i spajanje šuko priključnica, komplet sa svim potrebnim priborom i materijalom:</t>
  </si>
  <si>
    <t>- 1f priključnica šuko 16 A, 230 V, pž</t>
  </si>
  <si>
    <t>- 1f priključnica šuko 16 A, 230 V, pž, četverostruka</t>
  </si>
  <si>
    <t>Dobava i polaganje cijevi te dobava i uvlačenje vodiča za priključnice i priključke u postojeće i nove cijevi te postojeće i nove kanalice i parapetne kanale:</t>
  </si>
  <si>
    <t>- NYM-J 3x2,5</t>
  </si>
  <si>
    <t>- PNT ø25</t>
  </si>
  <si>
    <t>- plastična kabelska kanalica 60x40mm</t>
  </si>
  <si>
    <t>- plastična kabelska kanalica 40x17mm</t>
  </si>
  <si>
    <t>Izvedba priključka rekuperatora i pumpe kondenzata sa dobavom i polaganjem cijevi te dobavom i uvlačenjem voda NYY-J 3x2,5/CSS ø20, dužine 30 m</t>
  </si>
  <si>
    <t>Izvedba priključka stropnih i zidnih ventilokonvektora sa dobavom i polaganjem cijevi te dobavom i uvlačenjem voda NYM-J 3x2,5/CSS ø20, prosječne dužine 15 m</t>
  </si>
  <si>
    <t>Izvedba priključka koso podizne platforme sa dobavom i polaganjem cijevi te dobavom i uvlačenjem voda NYM-J 3x2,5/CSS ø20, dužine 20 m</t>
  </si>
  <si>
    <t>Izvedba priključka za tehničku zaštitu sa dobavom i polaganjem cijevi te dobavom i uvlačenjem voda NYM-J 3x2,5/CSS ø20, prosječne dužine 20 m</t>
  </si>
  <si>
    <t>Izvedba priključka plinskog bojlera sa dobavom i polaganjem cijevi te dobavom i uvlačenjem voda NYM-J 3x1,5/CSS ø20, dužine 20 m</t>
  </si>
  <si>
    <t>UKUPNO ELEKTRIČNE PRIKLJUČNICE I PRIKLJUČCI:</t>
  </si>
  <si>
    <t>Povezivanje zaštitne sabirnice razdjelnika s kutijom za izjednačenje potencijala u kupaonicama. Polaže se:</t>
  </si>
  <si>
    <t>- H07V-K 1G10</t>
  </si>
  <si>
    <t>- H07V-K 1G6</t>
  </si>
  <si>
    <t>- cijevi CSS ø20</t>
  </si>
  <si>
    <t>- kutija za izjednačenje potencijala PS 49</t>
  </si>
  <si>
    <t>TK/INFORMATIČKA INSTALACIJA</t>
  </si>
  <si>
    <t>UKUPNO TK/INFORMATIČKA INSTALACIJA:</t>
  </si>
  <si>
    <t>Dobava, uvlačenje u cijevi / polaganje u kanale te spajanje F/UTP cat.6 kabela</t>
  </si>
  <si>
    <t>Dobava, montaža i spajanje priključnice RJ 45 sa svom potrebnom opremom i materijalom</t>
  </si>
  <si>
    <t>Spajanje UTP Cat.6 kabela na prespojne panele u postojećim komunikacijskim ormarima</t>
  </si>
  <si>
    <t>Dobava i polaganje instalacijskih cijevi, komplet sa svim potrebnim materijalom</t>
  </si>
  <si>
    <t>- CSS ø20mm</t>
  </si>
  <si>
    <t>- CSS ø50mm</t>
  </si>
  <si>
    <t>Pregled, ispitivanje te izdavanje atesta.</t>
  </si>
  <si>
    <t>OSTALO</t>
  </si>
  <si>
    <t>Svi pripremno-završni radovi, sav potreban pribor,  alat i skele, prenosi po gradilištu, čišćenje gradilišta, odvoz viška neupotrebljivog materijala na deponij te zaštita namještaja i opreme folijom tijekom radova</t>
  </si>
  <si>
    <t>Izrada svih utora u zidovima za polaganje kablova elektroinstalacija te ostali manji građevinski zahvati</t>
  </si>
  <si>
    <t>Nespecificirani sitni instalacijski materijal i pribor (razvodne kutije, držači kablova i sl.)</t>
  </si>
  <si>
    <t>Isporuka i montaža protupožarnog kita te izvedba brtvljenja na prelazima između požarnih zona, uz kabel, kartuša 310ml</t>
  </si>
  <si>
    <t>Ispitivanje instalacije i izdavanje protokola o:</t>
  </si>
  <si>
    <t>- razina rasvjetljenosti sigurnosne i opće rasvjete</t>
  </si>
  <si>
    <t>- funkcionalnost isključnog tipkala</t>
  </si>
  <si>
    <t>- efikasnosti zaštite od indirektnog dodira</t>
  </si>
  <si>
    <t>- otpor izolacije</t>
  </si>
  <si>
    <t>- otpor uzemljenja</t>
  </si>
  <si>
    <t>Izrada dokumentacije izvedenog stanja</t>
  </si>
  <si>
    <t>UKUPNO OSTALO:</t>
  </si>
  <si>
    <t>- I. faza</t>
  </si>
  <si>
    <t>- II. faza</t>
  </si>
  <si>
    <t>SUSTAV ZA DOJAVU POŽARA</t>
  </si>
  <si>
    <t>Dobava i isporuka modula za umrežavanje, sa sljedećim minimalnim tehničkim karakteristikama:
- spoj izravno na CAN sabirnicu centrale za dojavu požara
- integriran mini-USB port
- USB host
- 1 Ethernet priključak (RJ-45)
- RS485 port
- radni napon minimalno u rasponu od 19 do 30 Vdc
- radna struja najviše 0,8A
- radna temperatura minimalno u rasponu od -5°C do +40°C</t>
  </si>
  <si>
    <t xml:space="preserve">Dobava i isporuka izdvojenog panela za nadzor i upravljanje nad sustavom za dojavu požara, sljedećih minimalnih tehničkih karakteristika:
- replicira sve informacije sa sustava i omogućava pristup korisnicima ovisno o pristupnim šiframa
- 4.3" LCD dodirni zaslon zajedno sa silikonskim tipkama za osnovne funkcije
- konfigurabilni zaslon
- moguće spajanje preko RS485 protokola ili TCP/IP umrežavanje
- Napajanje 19-30 Vdc (putem RS485 iz centrale ili lokalno)
- Potrošnja ne veća od 130 mA </t>
  </si>
  <si>
    <t>Dobava i isporuka akumulatorskih baterija za rezervno napajanje sustava za dojavu požara. Napon 12 VDC, kapacitet 36 Ah.</t>
  </si>
  <si>
    <t>Dobava i isporuka podnožja za adresabilne detektore. Mora biti opremljeno sa kontaktom (mostom) koji osigurava neprekinutost linije prilikom skidanja detektora.</t>
  </si>
  <si>
    <t>Dobava i isporuka odstojnika za nadžbuknu montažu
za montažu ispod podnožja detektora na pozicijama gdje nema spuštenog stropa.</t>
  </si>
  <si>
    <t>Dobava i isporuka nadžbukne kutije za ulazno-izlazni modul dim.100x100 x 50mm ili sličnih.</t>
  </si>
  <si>
    <t>Dobava i isporuka montažnog teleskopskog nosača za zidnu ili podnu montažu</t>
  </si>
  <si>
    <t>Dobava i isporuka magneta za zadržavanje vrata
- minimalna sila držanja 140 kg
- pivot zglob s minimalnim kutom zakretanja od 90°</t>
  </si>
  <si>
    <t>Dobava i isporuka elektromagneta za zadržavanje vrata
- minimalna sila držanja 140 kg
- radni napon 24 VDC
- maksimalna potrošnja 70 mA
- obavezno tipkalo za ručno zatvaranje vrata</t>
  </si>
  <si>
    <t>Dobava i isporuka knjige održavanja sustava za dojavu požara</t>
  </si>
  <si>
    <t>1.24.</t>
  </si>
  <si>
    <t>1.25.</t>
  </si>
  <si>
    <t>Dobava i isporuka centralne softverske aplikacije za nadzor nad sustavom za dojavu požara, potrebne licence za pojedine elemente sustava sa slijedećim karakteristikama:
- programski paket za grafički prikaz i upravljanje sustavima dojave požara
- integracija sa video nadzornim sustavom
- integracija sa sustavom protuprovale 
- grafičke mape štićenog prostora (neograničen broj mapa)
- grafički prikaz stanja alarmnog sustava i interaktivni simboli elemenata alarmnog sustava
- pretraživanje događaja iz baze podataka
- neograničeni broj operatera s različitim pravima
- u slučaju prekida komunikacije sa pojedinim sustavom, servis treba automatski obavijestiti operatera putem klijentske aplikacije te pokušavati uspostaviti vezu sa dotičnim sustavom
- mogućnost povezivanja svakog tlocrtnog prikaza sa odgovarajućim prikazom kamera na drugom ekranu
- aplikacija mora imati mogućnost, da u slučaju određene alarmne situacije, prikaže tlocrtni prikaz dijela objekta u kojem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događaj)</t>
  </si>
  <si>
    <t>1.26.</t>
  </si>
  <si>
    <t>Dobava i isporuka licence za spoj centrale za dojavu požara na osnovnu aplikaciju za integraciju.</t>
  </si>
  <si>
    <t>UKUPNO SUSTAV ZA DOJAVU POŽARA:</t>
  </si>
  <si>
    <t>RADOVI I USLUGE</t>
  </si>
  <si>
    <t>Konfiguracija jednog ulaznog ili izlaznog aktivnog elementa u aplikaciji integracije sustava.</t>
  </si>
  <si>
    <t>Definiranje izvedbenih detalja instalacija na gradilištu. Stavka se obračunava prema stvarno potrošenim satima.</t>
  </si>
  <si>
    <t>Razrada montažnih detalja opreme u fazi građenja. Stavka se obračunava prema stvarno potrošenim satima.</t>
  </si>
  <si>
    <t xml:space="preserve">Razrada integracije i spajanja na ostale sustave građevine u fazi izvođenja </t>
  </si>
  <si>
    <t>Aktivno sudjelovanje na koordinacijskim sastancima na gradilištu. Stavka se obračunava prema stvarno potrošenim satima.</t>
  </si>
  <si>
    <t>Montaža adresabilne vatrodojavne centrale:
Montaža adresabilne vatrodojavne centrale na zid s vijcima i tiplama s uvlačenjem kabela;
Montaža i spajanje akumulatora za vatrodojavnu centralu;
Spajanje adresabilne vatrodojavne centrale;
Skidanje izolacije s kabela i izvođenje ožičenja unutar vatrodojavne centrale
Ugradnja svih kartica petlje i kartica proširenja</t>
  </si>
  <si>
    <t>Montaža i spajanje vatrootpornog ormara</t>
  </si>
  <si>
    <t>Montaža podnožja i spajanje podnožja vatrodojavnog detektora na liniju</t>
  </si>
  <si>
    <t>Montaža javljača požara na podnožje i adresiranje detektora</t>
  </si>
  <si>
    <t>Montaža odstojnika</t>
  </si>
  <si>
    <t>Montaža i spajanje ručnog javljača požara i adresiranje</t>
  </si>
  <si>
    <t>Montaža i spajanje unutarnje vatrodojavne sirene</t>
  </si>
  <si>
    <t>Montaža i spajanje vanjske vatrodojavne sirene</t>
  </si>
  <si>
    <t>Montaža i spajanje ulazno-izlaznog modula</t>
  </si>
  <si>
    <t>Montaža i spajanje paralelnog indikatora</t>
  </si>
  <si>
    <t>Montaža i spajanje magnetskog držača vrata</t>
  </si>
  <si>
    <t>Montaža i spajanje dodatnog napajača</t>
  </si>
  <si>
    <t>Programiranje telefonske dojave centrale za dojavu požara_x000D_
- programiranje telefonske dojave i spajanje na dojavni centar po izboru investitora sa zoningom</t>
  </si>
  <si>
    <t>Programiranje adresabilne vatrodojavne centrale_x000D_
- po jednom detektoru, javljaču, sireni ili modulu</t>
  </si>
  <si>
    <t>Dobava potrebnih oznaka i označavanje svih elemenata vatrodojavnog sustava prema blok-shemi</t>
  </si>
  <si>
    <t>Izrada protupožarnog brtvljenja_x000D_
- na probojima između požarnih sektora sa atestiranim negorivim materijalima odgovarajuće klase vatrootpornosti i označavanje mjesta protupožarnog brtvljenja</t>
  </si>
  <si>
    <t>Prvo ispitivanje sustava od strane ovlaštene tvrtke_x000D_
- cijena izražena po pojedinoj ispitnoj točki_x000D_
- uključuje izdavanje uvjerenja</t>
  </si>
  <si>
    <t>UKUPNO RADOVI I USLUGE:</t>
  </si>
  <si>
    <t>GRAĐEVINSKO - OBRTNIČKI RADOVI</t>
  </si>
  <si>
    <t>Pripremni i završni radovi uređenja elektroinstalacija: 
- čišćenje cjelokupnog prostora u zahvatu po završetku pojedine faze radova sa iznošenjem šute i otpadnog materijala na privremenu deponiju gradilišta, uključivo svi potrebni horizontalni i vertikalni transporti</t>
  </si>
  <si>
    <t>Šlicanje i izrada utora za polaganje negorive plastične CS cijevi promjera 25 mm u zidu od betona.</t>
  </si>
  <si>
    <t>Šlicanje i izrada utora za polaganje negorive plastične CS cijevi promjera 25 mm u zidu od opeke.</t>
  </si>
  <si>
    <t>Pripremni i završni radovi uređenja elektroinstalacija: 
- postavljanje zaštitnih folija za zaštitu površina zidova i stropova u cjelokupnom prostoru u zahvatu</t>
  </si>
  <si>
    <t>Izrada projekta izvedenog stanja sustava za dojavu požara
- u 3 tiskana primjerka te jednom primjeku u digitalnom obliku</t>
  </si>
  <si>
    <t>UKUPNO GRAĐEVINSKO - OBRTNIČKI RADOVI:</t>
  </si>
  <si>
    <t>INSTALACIJE</t>
  </si>
  <si>
    <t>UKUPNO INSTALACIJE:</t>
  </si>
  <si>
    <t>Dobava i isporuka vatrodojavnog kabela, krutih vodiča 1x2x1 mm2, oznake JB-H(St)H
- crvene boje
- samogasiva PVC izolacija
- bezhalogeni, malodimni
- CPR klasifikacija C - s1a, d0, a1</t>
  </si>
  <si>
    <t>Dobava i isporuka vatrodojavnog kabela, krutih vodiča 2x2x0,8mm2, oznake JEB-H(St)H FE180 E30-E90
- crvene boje
- samogasiva PVC izolacija
- bezhalogeni, malodimni
- CPR klasifikacija C - s1a, d0, a1
- poboljšana svojstva u slučaju požara, za izdržljivost funkcionalnosti kabela 30 do 90 minuta</t>
  </si>
  <si>
    <t>Dobava i nadžbukna ugradnja plastične kabelske kanalice120x50mm_x000D_
- uključujući potrebni instalacijski spojni i montažni pribor i materijal (razvodne kutije, uvodnice, gips, tiple, vijci, spojnice, koljena, nosači)</t>
  </si>
  <si>
    <t>Dobava i nadžbukna ugradnja plastične kabelske kanalice 20x15mm
- uključujući potrebni instalacijski spojni i montažni pribor i materijal (razvodne kutije, uvodnice, gips, tiple, vijci, spojnice, koljena, nosači)</t>
  </si>
  <si>
    <t>Dobava i polaganje negorive rebraste CS cijevi fi 25 mm u zid od opeke ili betona, uključujući sav potreban dodatni materijal i pribor</t>
  </si>
  <si>
    <t>Dobava i Polaganje negorive rebraste CS cijevi fi 25 mm pretežno u spuštenom stropu, uključujući sav potreban dodatni materijal i pribor</t>
  </si>
  <si>
    <t>Bušenje proboja Ø 24 mm kroz betonske zidove debljine do 300 mm</t>
  </si>
  <si>
    <t>Uvlačenje voda u instalacijske cijevi ili kanalice</t>
  </si>
  <si>
    <t>SUSTAV ZA ODIMLJAVANJE STUBIŠTA</t>
  </si>
  <si>
    <t>Prekidač LTA-24, funkcije otvori/zatvori, sa LED signalizacijom.</t>
  </si>
  <si>
    <t>Vremenska stanica kiša/vjetar sa senzorima RWS60-1.</t>
  </si>
  <si>
    <t>UKUPNO SUSTAV ZA ODIMLJAVANJE STUBIŠTA:</t>
  </si>
  <si>
    <t>Montaža, spajanje, programiranje i puštanje u rad centrale za odimljavanje</t>
  </si>
  <si>
    <t>Montaža i spajanje ručnih javljača i tipkala</t>
  </si>
  <si>
    <t>Prvo ispitivanje sustava od strane ovlaštene tvrtke
- uključuje izdavanje uvjerenja o ispravnosti sustava i zapisnika o prvom funkcionalnom ispitivanju sustava</t>
  </si>
  <si>
    <t>Izrada projekta izvedenog stanja sustava kojeg ovjerava ovlašteni inženjer elektrotehnike
- u 3 tiskana primjerka te jednom primjeku u digitalnom obliku</t>
  </si>
  <si>
    <t>Obuka korisnika za rukovanje sustavom odimljavanja
- uključivo tiskane upute za rukovanje na hrvatskom jeziku (2 primjerka)</t>
  </si>
  <si>
    <t>Montaža i spajanje vremenske stanice kiša/vjetar</t>
  </si>
  <si>
    <t>3.13.</t>
  </si>
  <si>
    <t>3.14.</t>
  </si>
  <si>
    <t>3.15.</t>
  </si>
  <si>
    <t>3.16.</t>
  </si>
  <si>
    <t>3.17.</t>
  </si>
  <si>
    <t>3.18.</t>
  </si>
  <si>
    <t>3.19.</t>
  </si>
  <si>
    <t>3.20.</t>
  </si>
  <si>
    <t>3.21.</t>
  </si>
  <si>
    <t>3.23.</t>
  </si>
  <si>
    <t>3.24.</t>
  </si>
  <si>
    <t>3.25.</t>
  </si>
  <si>
    <t>3.26.</t>
  </si>
  <si>
    <t>3.27.</t>
  </si>
  <si>
    <t>3.28.</t>
  </si>
  <si>
    <t>3.29.</t>
  </si>
  <si>
    <t>3.30.</t>
  </si>
  <si>
    <t>3.22.</t>
  </si>
  <si>
    <t>Bušenje greda i zidova za prolaz cijevi kondenzata i rashladnog medija koje nisu obuhvaćane građevinsko-obrtničkim radovima. Radove izoditi uz prethodnu suglasnost projektanta statičara.</t>
  </si>
  <si>
    <t>Asfalt</t>
  </si>
  <si>
    <t xml:space="preserve">Izvedba asfalta u slijedećim slojevima: 1) nosivi sloj od BNS 22A debljine 6 cm, 2) bitumenska emulzija 0,3 kg/m2 vrući bitumen 0,2 kg/m2, 3)  Asfaltbeton AB 11 debljine 4 cm. Obračun radova po m2 </t>
  </si>
  <si>
    <t>14.3.</t>
  </si>
  <si>
    <t>Dobava i ugradnja kuhinje sa ugradbenim kuhinjskim elementima. Materijal izrade iveral min 18mm.</t>
  </si>
  <si>
    <t>Oprema:
Donji ormari sa soklom V = 85 cm Š = 60 cm D = 60 cm
Viseći ormari V = 40 cm Š = 45 cm D = 35 cm
Ormar za hladnjak i mikrovalnu pećnicu V = cca. 158 cm Š = 60 cm D = 60 cm
Radna ploča 40 mm debljina
Boje:
Donji elementi  ( sivo)
Podnožje boja (slično RAL 7006)
Viseći ormari  (bijelo)
Radna ploča  kao prirodni kamen ili beton
Hladnjak ugradbeni, u donjem elementu širine 60cm
Mikrovalna pećnica, 
Inox sudoper fi cca 45cm s sifonom</t>
  </si>
  <si>
    <t>dužina kuhinje 140cm</t>
  </si>
  <si>
    <t>dužina kuhinje 180cm</t>
  </si>
  <si>
    <t>14.4.</t>
  </si>
  <si>
    <t>6.13.</t>
  </si>
  <si>
    <t>6.14.</t>
  </si>
  <si>
    <r>
      <t xml:space="preserve">Uklanjanje dijela postojećih temelja. Pažljivi ručni iskop u tlu kod postojećih temelja nosivih zidova radi uklanjanja dijela postojećeg temelja na mjestu izvedbe novih temelja ispod novog nosivog zida od opeke. Prije izvođenja potrebno je izvršiti sva potrebna podupiranja metalnim podupiračima i drvenim gredama postojećih temelja. Iskop treba izvoditi u slojevima od max. 30 cm, uz stalno podupiranje i bočnih strana temelja njihovo stezanje i vezanje žicom. Dubina iskopa je  1,00 m od kote terena. </t>
    </r>
    <r>
      <rPr>
        <b/>
        <sz val="10"/>
        <rFont val="Calibri"/>
        <family val="2"/>
        <scheme val="minor"/>
      </rPr>
      <t xml:space="preserve">Ukoliko se utvrde nedostaci na temelju potrebno je u dogovoru statičarem izvesti radove sanacije ili ojačanja. </t>
    </r>
  </si>
  <si>
    <r>
      <t>Obračun po m</t>
    </r>
    <r>
      <rPr>
        <vertAlign val="superscript"/>
        <sz val="10"/>
        <rFont val="Calibri"/>
        <family val="2"/>
        <scheme val="minor"/>
      </rPr>
      <t>3</t>
    </r>
    <r>
      <rPr>
        <sz val="10"/>
        <rFont val="Calibri"/>
        <family val="2"/>
        <scheme val="minor"/>
      </rPr>
      <t xml:space="preserve"> u zbijenom stanju.</t>
    </r>
  </si>
  <si>
    <r>
      <t>Izrada hidroizolacije poda, na podlozi od betona ili ab ploči,  horizontalno i vertikalno. Hidroizolacija se sastoji od:
 - jedan hladni premaz bitumenskom emulzijom 
 - elastomerne zavarljive bitumenske trake minimalne debljine 4 mm u 2 sloja,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zidove. Obračun po m</t>
    </r>
    <r>
      <rPr>
        <vertAlign val="superscript"/>
        <sz val="10"/>
        <rFont val="Calibri"/>
        <family val="2"/>
        <scheme val="minor"/>
      </rPr>
      <t>2</t>
    </r>
    <r>
      <rPr>
        <sz val="10"/>
        <rFont val="Calibri"/>
        <family val="2"/>
        <scheme val="minor"/>
      </rPr>
      <t xml:space="preserve"> izoliranih površina.</t>
    </r>
  </si>
  <si>
    <r>
      <t>Protupožarna vrata EI</t>
    </r>
    <r>
      <rPr>
        <sz val="6"/>
        <rFont val="Calibri"/>
        <family val="2"/>
        <scheme val="minor"/>
      </rPr>
      <t>2</t>
    </r>
    <r>
      <rPr>
        <sz val="10"/>
        <rFont val="Calibri"/>
        <family val="2"/>
        <scheme val="minor"/>
      </rPr>
      <t>30-C-Sm</t>
    </r>
  </si>
  <si>
    <t>Troškovnik izradio:</t>
  </si>
  <si>
    <t>Ponuđač:</t>
  </si>
  <si>
    <t>Datum:</t>
  </si>
  <si>
    <t>UKUPNO SANITARNA OPREMA :</t>
  </si>
  <si>
    <r>
      <t xml:space="preserve">SVEUKUPNO bez PDV-a    </t>
    </r>
    <r>
      <rPr>
        <b/>
        <sz val="14"/>
        <color theme="1"/>
        <rFont val="Calibri"/>
        <family val="2"/>
        <scheme val="minor"/>
      </rPr>
      <t>FAZA I + FAZA II:</t>
    </r>
  </si>
  <si>
    <t>PDV-a (FAZA I+FAZA II)=</t>
  </si>
  <si>
    <r>
      <t xml:space="preserve">SVEUKUPNO s PDV-om  </t>
    </r>
    <r>
      <rPr>
        <b/>
        <sz val="14"/>
        <color theme="1"/>
        <rFont val="Calibri"/>
        <family val="2"/>
        <scheme val="minor"/>
      </rPr>
      <t>FAZA I + FAZA II:</t>
    </r>
  </si>
  <si>
    <t>GRAĐEVINSKO-OBRTNIČKI RADOVI</t>
  </si>
  <si>
    <t>OBNOVA PROČELJA</t>
  </si>
  <si>
    <t>ELEKTROINSTALACIJE</t>
  </si>
  <si>
    <t>VATRODOJAVA</t>
  </si>
  <si>
    <t>GRIJANJE HLAĐENJE I VENTILACIJA</t>
  </si>
  <si>
    <t>VODOVOD I KANALIZACIJA</t>
  </si>
  <si>
    <t xml:space="preserve">Povezivanje stropa od drvenih grednika ojačanog OSB  pločama sa vanjskim i unutarnjim zidovima 
bušenjem zida  i sidrenjem armaturnih šipki  Φ 14 
mm u zid pod kutom te spajanje pomoću čeličnog 
lima 40x4 mm zavarenog na šipku uz spajanje na 
grednik.  Navojna šipka sidri se u bušenu rupu i 
ugradnjom dvokomponentnog  epoksidnog ljepila brzotvrdnjavajuće za sidrenje (tlačna čvrstoća min 60N/mm2, vlačne čvrstoće 12N/mm2, vlačne čvrstoće pri savijanju 28N/mm2) u opečnom zidu. Obračun je po komadu ugrađene ukrute uključujući i sidrene 
elemente, navojne šipke  i spojni pribor. U cijenu 
uključen sav rad, materijal, skelu i radne platforme s 
unutarnje strane, alati i strojevi potrebni za potpuno 
dovršenje stavke. Uklanjanje i sanacija stropne  obloge je predmet druge stavke. Radovi se izvode prema detalju povezivanja drvenog stropa i grednika. Obračun po komadu  </t>
  </si>
  <si>
    <t>Mort ojačan vlaknima</t>
  </si>
  <si>
    <t>Nabava i ugradnja vlaknastih ojačanih užadi promjera 10 mm od staklenih vlakna za sidrenje mreže za ojačanje u prethodno pripremljene rupe promjera 14-16 mm dubine 25 cm. Užad se ugrađuje na spojevima zabatnog i vanjskog ili nosivog zida.  Užad mora biti najmanje duljine od 50 cm, od čega se 25 cm sidri u konstrukciju i priprema impregnacijskom smolom i posipava kvarcnim pijeskom. Užad se sidri kemijskim sredstvom za sidrenje  prema sustavu proizvođača u prethodno izbušenu, ispuhanu i temeljnim premazom tretiranu rupu. Ostatak užadi od 15 cm se ravnomjerno raširi po površini te impregnira i ljepi za površinu ojačanu s mrežom od staklenih vlakana. U cijenu uključen sav potreban matreijal rad pomoćna sredstva i transporti.                                                                                  Obračun po kom ugrađene užadi.</t>
  </si>
  <si>
    <t>Nakon izvođenja mjera sanacije na pročelju objekta, potrebno je izvršiti završnu oblogu kojom će se zaštititi ojačana površina od atmosferilija. Žbukanje ravnih površina produžnom grubom  žbukom m-5, omjera 1:3:9 zaglađene završne obrade debljine 3-4,5 cm, uz prethodno pranje površina vodom pod pritiskom. Žbuku izvesti prema slijedećim fazama: na navlaženu površinu zida nanijeti rijetki cementni mort-špric omjera 1:2. Na tako pripremljenu podlogu nanijeti osnovni sloj grube produžne žbuke debljine 2-2,5 cm, sloj fino zagladiti. U stavku je uključen sav rad i materijal do potpune gotovosti kao i zaštita otvora na građevini. 
Ton boje uskladiti s postojećim.</t>
  </si>
  <si>
    <t>UKUPNO RADOVI SPECIJALNIH OJAČANJA KONSTRUKCIJE:</t>
  </si>
  <si>
    <t>Izrada i montaža jednokrilnog i/ili dvokrilnog zaokretnog i/ili otklopnog prozora od drva ariš 1.klase. Ostakljenje: IZO trostruko staklo: vanjsko VSG (33.2) + 12mm šupljine + 4mm float + 12mm šupljine + LOW-E  4mm (unutarnje), ispuna argonom, U &lt;0,9 W/m2K, Rw&gt;36dB.
Doprozornik i krilo dvostruko falcani opremljeni s minimalno dvije gumene brtve. Drvo impregnirano sredstvima protiv nametnika i truljenja. Obrada drva:   temeljni i završni nalič na bazi vode, UV postojan, trajno elastičan, boja u dogovoru s konzervatorima. Okov:  metalni, akz zaštićen,skriveni,regulacijski,bez plastičnih dijelova, s min 8 mjesta zaključavanja. Kvaka aluminijska. Prozore s otklopnim nadsvjetlom opremiti s ventus šipkom sistemom, ručica na visini 150-160cm.
Unutarnja klupica drvena masivna ariš min d=2,5cm, izvana pocinčani lim. Ral ugradnja: 10mm odmaka od fasade za ugradnju ekspandirajuće brtve i trajnoelastičnog kita. S unutarnje strane treba ugraditi paropropusnu i vodoodbojnu traku. Uključeno pokrovne lajsne i sl. Montaža sukladno tehničkom uputstvu. 
Stavka podrazumjeva izmjeru na licu mjesta, nabava materijala, izrada, dobavu i ugradnju  kompletno sa svim elementima ugradnje. Sve do potpune gotovosti. Obračun po komadu.</t>
  </si>
  <si>
    <t>Izrada i montaža višekrilnog  prozoras jednim kliznim krilom od drva ariš 1.klase. Ostakljenje: IZO dvostruko staklo: vanjsko VSG (33.2) + 14mm šupljine + LOW-E  4mm (unutarnje), ispuna argonom, U &lt;0,9 W/m2K, Rw&gt;32dB.
Drvo impregnirano sredstvima protiv nametnika i truljenja. Obrada drva:   temeljni i završni nalič na bazi vode, UV postojan, trajno elastičan, boja u dogovoru s konzervatorima. Okov:  metalni, akz zaštićen,skriveni,regulacijski,bez plastičnih dijelova.  Kvaka aluminijska. 
Unutarnja klupica drvena masivna ariš min d=2,5cm, izvana kamen. Ral ugradnja: ugradnja ekspandirajuće brtve i trajnoelastičnog kita, s unutarnje strane treba ugraditi paropropusnu i vodoodbojnu traku. Uključeno pokrovne lajsne i sl. Montaža sukladno tehničkom uputstvu. 
Stavka podrazumjeva izmjeru na licu mjesta, nabava materijala, izrada, dobavu i ugradnju  kompletno sa svim elementima ugradnje. Sve do potpune gotovosti. Obračun po komadu.</t>
  </si>
  <si>
    <t xml:space="preserve">Skidanje stare žbuke s ravnih ploha fasadnih zidova objekta, do same opeke. Žbuku je potrebno odstraniti u cijelosti, sa čišćenjem ploha čeličnim četkama, a fuga zida skobama do dubine 1 cm, otprašivanjem, ispiranjem pod tlakom i impregnacijom zida (sredstvom za odbijanje vode, sprečavanje stvaranje plijesni, bakterija, kalijeva nitrata, eflorescenciju). U cijenu uključiti i uzimanje uzoraka fasadne žbuke, analiza i ocjena sastava, strukture i detekcija originalnog sloje boje fasade. Šutu treba odmah po skidanju utovariti na kamion i odvesti na deponij do 10 km. </t>
  </si>
  <si>
    <t xml:space="preserve">Skidanje stare žbuke sokla objekta, do same opeke.  Žbuku je potrebno odstraniti u cijelosti, sa čišćenjem ploha čeličnim četkama, a fuga zida skobama do dubine 1 cm, otprašivanjem, ispiranjem pod tlakom i impregnacijom zida (sredstvom za odbijanje vode, sprečavanje stvaranje plijesni, bakterija, kalijeva nitrata, eflorescenciju). U cijenu uključiti i uzimanje uzoraka sokl žbuke, analiza i ocjena sastava, strukture i detekcija originalnog sloje boje fasade. Šutu treba odmah po skidanju utovariti na kamion i odvesti na deponij do 10 km. </t>
  </si>
  <si>
    <t xml:space="preserve">Dobava materijala, izrada morta, nabacivanje šprica, grubo žbukanje i završno fino žbukanje kamenom žbukom debljine do 5,0 cm, sokla objekta. Završna obrada štokanjem, rubovi izvedeni finom profilacijom (sitne kanelure) u svemu prema postojećem detalju. Radovi se izvode na način da se u svemu sačuvaju postojeći detalji oko vrata i prozora, otvora, prijelaza s plohe fasade u sokl i sl. Alternativno izvesti obradu sokla modernim  sustavom sanirnog šprica, nabacivanje šprica na prethodno stabiliziranu i impregniranu površinu, potom se nanosi posebna žbuka za sokle primjerena za obnovu starih zgrada u svemu prema uputama proizvođača žbuke. Žbuka se nanosi u prosječnoj ukupnoj debljini od 5,0 cm. 50% površine potrebno je rabicirati što treba biti uključeno u cijenu.  
</t>
  </si>
  <si>
    <t>211x0,20  Ulično pročelje</t>
  </si>
  <si>
    <t>320x0,2Dvorišno pročelje</t>
  </si>
  <si>
    <t>150,5x0,2Dvorišno pročelje</t>
  </si>
  <si>
    <t>Dobava materijala, izrada morta, nabacivanje šprica, grubo žbukanje i završno fino žbukanje fasade objekta. Radovi se izvode na način da se u svemu sačuvaju postojeći detalji oko prozora, otvora, prijelaza s krova na zid i sl. Završno se zaglađuje na način da odgovara nanošenju završne strukturne žbuke.
Žbukanje se izvodi hidrauličnom vapnenom žbukom za saniranje dokazane kvalitete. Prije nanošenja same žbuke izvesti nabacivanje šprica na prethodno stabiliziranu i impregniranu površinu, na cca 60 % površine, potom se nanosi osnovna žbuka u svemu prema uputama proizvođača žbuke. Žbuka se nanosi u prosječnoj ukupnoj debljini od 4,0 cm. 50% površine potrebno je rabicirati što treba biti uključrno u cijenu. Stavka uključuje izradu svih plitkih profilacija kao što su nadšpalete prozora i balkonskih vrata, polustupci, kazete parapeta, horizontalna profilacija fasade visokog prizemlja.</t>
  </si>
  <si>
    <t>Dobava materijala te izvođenje završnog sloja strukturne žbuke na sloju fino zaribane osnovne žbuke  završnom žbukom. Prije nanošenja završnog sloja osnovnu žbuku treba impregnirati sredstvom za impregnaciju. Završna žbuka treba zadovoljavati uvjete prema VTA pravilniku. U svemu je potrebno držati se uputa proizvođača odabranog sustava žbuke. Uključena površina fasadnih zidova bez sokla i krovni vjenac.</t>
  </si>
  <si>
    <t>Dobava i ugradnja izolacije od fleksibilno elastomernog materijala baziran na vulkaniziranoj sintetičkoj gumi zatvorenih ćelija, debljine 13 mm za Cu cijevi slijedećih dimenzija:</t>
  </si>
  <si>
    <t xml:space="preserve">Dobava, prijenos i montaža jednoručne poniklane miješalice za sudoper 1/2 po izboru investitora, prilagodiv limitator brzine protoka vode. Obračun se vrši po kompletno montiranoj miješalici za sudoper i pripadajućim armaturama sa spojem na dovod i odvod, uključivši sav potreban materijal i montažu. </t>
  </si>
  <si>
    <t>Pažljivi iskop  izvan objekta  na poziciji uz objekt i u kolnom prolazu. Iskop ze izvodi za potrebe radova na soklu, izolaciji zgrade, kao i za potrebe radova na ojačanju. Dubina iskopa je 1,5-2,5m od kote terena. Širina iskopa se izvodi za potrebe izvođenja  širine 1.5m.
Prije izvođenja iskopa potrebno je izvršiti sva potrebna podupiranja. Iskop treba izvoditi vrlo pažljivo  i uz prisustvo statičara (projektanta), tako da se uz podupiranje dna temelja izvodi i bočna oplata koja će štititi strane temelja od urušavanja i oštečenja. Utovar i odvoz na gradski deponij u stavci. Obračun vršiti prema m3 u sraslom stanju.</t>
  </si>
  <si>
    <t>Zatrpavanje rova izvan objekta nakon izvođenja radova na ojačanju i izolaciji.  Nasip se izvodi od drobljenog kamenog materijala granulacije (donji sloj 0-63 i gornji 0-32mm) koji se polože na zbijenio temeljno tlo.  Dobava i razastiranje drobljenog kamenog materijala  u slojevima od 30 cm niveliranje i zbijanje do potrebne zbijenosti od Ms=50MN/m2. Zbijanje vršiti odgovarajućim vibracijskim strojevima uz potrebno vlaženje vodom. Završni sloj mora biti potpuno horizontalan prema projektu. U cijenu uračunato i ispitivanje zbijenosti i sav ostali materijal rad i oprema potrebni za dovršenje rada u potpunosti.  Obračun po m3 zbijenog nasipa</t>
  </si>
  <si>
    <t>Protupožarne ploče</t>
  </si>
  <si>
    <t>10.6.</t>
  </si>
  <si>
    <t>Dobava i ugradnja zidnog opločenja zidnim keramičkim pločicama I. klase veličine do 60x60 cm na prethodno pripremljenoj podlozi na gips kartonskom zidu ili zidanom zidu. Pločice se lijepe fleksibilnim cementnim ljepilom,  zapunjavaju se masom za fugiranje u boji po odabiru Investitora. U stavku je uključena prethodna ugradnja aluminijskih rubnih profila za izradu zaobljenih bridova širine cca8 mm u boji po izboru Investitora. Keramičke pločice računati sa jediničnom cijenom u rasponu od 150kn/m2 do 200kn/m2, a točan proizvod, boju i uzorak odredit će Investitor prema predloženim uzorcima. Visina opločenja od poda do 10cm iznad spuštenog stropa (sanitarije), te od visine 80 do 140 cm u kuhinji. Uključeno i polaganje na sanitarne obloge (npr wc). Pločice se polažu na način da je centralna fuga po sredini prostorije i od nje se polažu dalje. Fuge zidne i podne pločice poravnati. Obračun po m2 površine zida.</t>
  </si>
  <si>
    <t>Samonivelir</t>
  </si>
  <si>
    <t>Dobava, doprema i izrada samonivelirajuće mase.
Masa se polaže na podlogu  u sloju debljine 20-30 mm. Samonivelirajuća cementna masa, hidrauličkog vezivanja, vrlo slabih emisija rastopljenih organskih tvari (EC1).  Za unutarnju primjenu prije polaganja pločica, tekstilnih i elastičnih podnih obloga.  
Samonivelirajuća masa nanosi se na očišćenu podlogu i impregniranu dubinskom impregnacijom.
Obračun po m2 obrađenog poda.</t>
  </si>
  <si>
    <t xml:space="preserve">Dobava i montaža kanalizacijekih cijevi s fazonskim komadima od višeslojnih kanalizacijskih cijevi od polipropilena (PP) s integriranim kolčakom i gumenom brtvom, za instalaciju vertikala i horizontalnog razvoda sanitarne kanalizacije u slojevima poda ili prezidnom sistemu od sanitarnih uređaja do vertikala ili horizontalne kanalizacije te vertikala. Cijevi se međusobno spajaju putem naglavka i brtve tipskim gumenim brtvima prema tehničkom listu proizvođača, a za zidove ili strop učvršćuju tipskim obujmicama na svakih 1-2 m i kod svakog fazonskog komada (prema preporuci proizvođača). Stavka uključuje i fazonske komade (za cijevi profila manjih od 110), u cijeni m1 cijevi. kao i redukcije za spoj na temeljne vodove bez obzira da li je u stavci posebno napomenuto te dodatnu izolaciju cijevi vođenih u instalacijskom kanalu ili pod stropom izolirati  fleksibilnom elastomernom izolacijom baziranom na vulkanskoj sintetičkoj gumi zatvorenih ćelija. Cijevi standardnih dužina. Obračun po m1 ugrađene cijevi. </t>
  </si>
  <si>
    <t>Dodatak na prethodnu stavku, za izradu žbuke u debljini većoj od 4.0 cm. Za sve dijelove gdje se sloj žbuke dodatno zadebljava iznad 4 cm ukupno potrebno je postaviti rabic pletivo usidreno u ziđe. Ovom stavkom obuhvatiti samo razliku u cijeni za izvedbu žbuke u sloju debljem od 4</t>
  </si>
  <si>
    <t>Doprema na gradilište, izrada i montaža građevinske skele, postava i fiksiranje cijevi za šutu, demontaža i odvoz s gradilišta. 
Fasadna željezna tipska skela visine do 13m s razmakom stupova do 2.5m s rokom korištenja za cijelo vrijeme građenja.  Prije izvedbe skele potrebno je izraditi projekt skele od strane izvođača, odnosno inženjera ovlaštenog za navedeni posao, koji će sadržavati dokaz o mehaničkoj otpornosti i stabilnosti konstrukcije. Skela se postavlja na uličnoj i dvorišnoj strani a u svrhu izvođenja radova ojačanja. Na uličnoj strani skelu je potrebno izvesti na način da je omogućen prolaz pješaka uz zgradu (mosna skela uz Berislavićevu ulicu).
Obračun po m2 vertikalne projekcije površine skele. 
'Sve ostale vrste skele bez obzira na visinu ulaze u jediničnu cijenu pojedinog rada. Skela mora biti na vrijeme postavljena kako ne bi nastao zastoj u radu. Skele moraju biti u skladu s propisima.</t>
  </si>
  <si>
    <t xml:space="preserve">Izrada vodomjernog okna iz vodonepropusnog  betona klase C30/37 sa dodacima za vodonepropusnost sa  zaglađenim plohama, u odgovarajućoj obostranoj oplati i oplata za ploču. Armirati Q-mrežama. Unutarnju stranu izvesti s vodonepropusnom cem. glazurom. Doprema i ugradnja ljevano željeznog poklopca 60x60 cm za opterećenje od C250 sa protuokvirom, penjalice iz bet. želj. 18 mm, uključivo beton sa postavom i demontažom oplate.  Svjetlog otvora potrebne veličine za smještaj vodovodne armature. Zidovi i strop debljine 20cm. Ukoliko postojeća veličina okna zadovoljava smještaj potrebne armature, izvesti sanaciju: izvedba prodora za cijevi,  izvedba i sanacija ab poda, postava hidroizolacije na bazi cementa.  Obračun po kompletu izvedenog vodomjernog okna. </t>
  </si>
  <si>
    <t>Ugradnja postojećeg kotla na plin (Vaillant VU 486/5-5 H-INT II)  iz dvorišne zgrade.</t>
  </si>
  <si>
    <t>Betoniranje AB podne ploče vodonepropusnim betonom VD2 C30/37 XC4; S3; Cl 0,20; Dmax 16mm. Dobava, dostava  betona, te ugradnja tj. betoniranje. Prilikom betoniranja ugraditi temeljni uzemljivač prema projektu gromobranske instalacije. Uključujući s potrebnim vibriranjem, njegom i svim transportima. Obračun po m3 izbetonirane  podne ploče. Uključiti izradu oplate, armatura u drugoj stavci.</t>
  </si>
  <si>
    <t>"</t>
  </si>
  <si>
    <t>Nadgradno rasvjetno tijelo izrađeno u mehaničkoj zaštititi: potpuna zaštita od prašine, zaštita od vodenog mlaza pod svim kutevima, zaštita od udarne energije od 5džula, električna izolacija napajanja klasa 2 bez priključka na uzemljenje. Dimenzija cca 1100-1200 x 60-70 x 60-65mm. Sadrži mat difuzor sa širokokutnom distribuciojom svjetla. Ukupne snage maksimalno 30W, minimalnog svjetlosnog toka od 4100lm, temperature svjetla 4000K, SDCM≤ 4, fotobiološka grupa rizika RG0, faktor snage 0,98. Radna temperatura od -20 do +40°C. Minimalan životni vijek pri L70B50 50.000h. Oznaka u projektu S2</t>
  </si>
  <si>
    <r>
      <t xml:space="preserve">Izvedba priključka centrale sustava za dojavu požara sa dobavom i polaganjem cijevi te dobavom i uvlačenjem voda NHXH </t>
    </r>
    <r>
      <rPr>
        <sz val="10"/>
        <color rgb="FFFF0000"/>
        <rFont val="Calibri"/>
        <family val="2"/>
        <charset val="238"/>
        <scheme val="minor"/>
      </rPr>
      <t xml:space="preserve"> </t>
    </r>
    <r>
      <rPr>
        <sz val="10"/>
        <rFont val="Calibri"/>
        <family val="2"/>
        <scheme val="minor"/>
      </rPr>
      <t>3x2,5/CSS ø20, dužine 20 m. Vod otpornosti na požar 30 minuta.</t>
    </r>
  </si>
  <si>
    <r>
      <t xml:space="preserve">Izvedba priključka centrale sustava odimljavanja stubišta sa dobavom i polaganjem cijevi te dobavom i uvlačenjem voda NHXH </t>
    </r>
    <r>
      <rPr>
        <sz val="10"/>
        <rFont val="Calibri"/>
        <family val="2"/>
        <scheme val="minor"/>
      </rPr>
      <t xml:space="preserve"> 3x1,5/CSS ø20, dužine 20 m. Vod otpornosti na požar 30 minuta.</t>
    </r>
  </si>
  <si>
    <t xml:space="preserve">Dobava i montaža nadgradne svjetiljke za montažu na zid ili nosivu konzolu, sljedećih karakteristika:
- kućište svjetiljke izrađeno od tlačno lijevanog aluminija
- optički sustav široke asimetrične distribucije svjetla, načinjen od optičkih leća zaštićen kaljenim staklom
- minimalni ukupni svjetlosni tok svjetiljke s uračunatim gubicima: 9280lm                                                                                                                     - uzvrat boje CRI≥80                                                                                                                                                                                                                                - boja svjetla 3000K                                                                                                                                                                                                                                                            - maksimalno 80W s uračunatom potrošnjom napajanja
- stupanj  zaštite (optičkog dijela svjetiljke i predspoja) min: potpuna zaštita od prašine, zaštita od jakog vodenog mlaza i nevremena
- stupanj mehaničke zaštite svjetiljke udarne energije 5džula                                                                                                                                         - nosač svjetiljke podesiv
- zaštita od prenapona ≥ 10kV
- raspon radne temperature -30°C do +45°C
- ugrađen vanjski odtlačivač kao prevencija magljenju                                                                                                                                                                         - minimalni deklarirani radni vijek LED-a pri L80: 134.000h
- širina svjetiljke: 300-310mm
- duljina svjetiljke: 320-380mm
- visina svjetiljke: 75-85mm
- pristup driveru svjetiljke bez upotrebe alata
-  max. težina svjetiljke je 6kg. </t>
  </si>
  <si>
    <t>Nadgradno rasvjetno tijelo protupanične/evakuacijske rasvjete s univerzalnom optikom, zaštite od prašine potpuna, zaštita od vodenog mlaza pod bilo kojim kutem,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(LiFePO4/C) baterijom autonomije 3h, s elektronskom zaštitom protiv potpunog pražnjenja baterije, 2P+T priključne stezaljke za max. presjek kabela 2.5mm². Ukupni svjetlosni tok svjetilke min. 241 lm, instalirane max. snage sustava rasvjete 4,7W. Oznaka u projektu S23E.</t>
  </si>
  <si>
    <t>Nadgradno rasvjetno tijelo protupanične rasvjete, zaštite od prašine potpuna, zaštita od vodenog mlaza pod bilo kojim kutem,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(LiFePO4/C 6.4V 4.5Ah) baterijom autonomije 3h, s elektronskom zaštitom protiv potpunog pražnjenja baterije, 2P+T priključne stezaljke za max. presjek kabela 2.5mm². Udaljenost uočavanja VD 25m. Instalirane max. snage sustava rasvjete 4,7W, svjetlosnog toka minimalno 241lm. Namjena za negrijane prostore ili vanjsku uporabu. Radna temperatura od -15 do +40°C. Oznaka u projektu S22E.</t>
  </si>
  <si>
    <t>Nadgradno rasvjetno tijelo protupanične/evakuacijske rasvjete s asimetričnom optikom, zaštite od prašine potpuna, zaštita od vodenog mlaza pod bilo kojim kutem, kućišta izrađenog od bijelog polikarbonata, leća i odsijač od PC, 220÷240VAC/50÷60Hz napajanje, elektronička predspojna naprava sa vlastitim napajanjem, sa inverterom za nužnu rasvjetu u pripravnom modu rada i LiFePO4 baterijom autonomije 3h, s elektronskom zaštitom protiv potpunog pražnjenja baterije, 2P+T priključne stezaljke za max. presjek kabela 2.5mm². Ukupni svjetlosni tok svjetilke min. 204 lm, instalirane max. snage sustava rasvjete 6.5W. Namjenjena za rad na temperaturama -15-40°C. Oznaka u projektu S20E.</t>
  </si>
  <si>
    <t>Ugradno rasvjetno tijelo protupanične rasvjete sa univerzalnom optikom, zaštite od krutih tvari promjera većih od 12mm, bez zaštita od vode,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(LiFePO4/C) baterijom autonomije 3h, s elektronskom zaštitom protiv potpunog pražnjenja baterije, 2P+T priključne stezaljke za max. presjek kabela 2.5mm². Ukupni svjetlosni tok svjetilke min. 141lm, instalirane max. snage sustava rasvjete 3W. Oznaka u projektu S19E</t>
  </si>
  <si>
    <t xml:space="preserve">Nadgradno rasvjetno tijelo protupanične rasvjete s pleksi piktogramom strelica ''lijevo - desno'', zaštite od prašine potpuna, zaštita od vodenog mlaza pod bilo kojim kutem,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(LiFePO4/C) baterijom autonomije 3h, sa funkcijom autotesta, s elektronskom zaštitom protiv potpunog pražnjenja baterije, 2P+T priključne stezaljke za max. presjek kabela 2.5mm². Udaljenost uočavanja VD 25m. Instalirane max. snage sustava rasvjete 2W. Oznaka u projektu S18E </t>
  </si>
  <si>
    <t>Nadgradno rasvjetno tijelo protupanične rasvjete s koridor optikom,  zaštite od krutih tvari promjera većih od 12mm, bez zaštita od vode, kućišta izrađenog od bijelog polikarbonata, leća i odsijač od PC, svjetiljka se koristi za sigurnosnu rasvjetu hodnika, 220÷240VAC/50÷60Hz napajanje, elektronička predspojna naprava sa vlastitim napajanjem, sa inverterom za nužnu rasvjetu u pripravnom modu rada i hermetički zatvorenom hibridnom (LiFePO4/C) baterijom autonomije 3h, s elektronskom zaštitom protiv potpunog pražnjenja baterije, 2P+T priključne stezaljke za max. presjek kabela 2.5mm². Ukupni svjetlosni tok svjetilke min. 135 lm, instalirane max. snage sustava rasvjete 2W. Oznaka u projektu S16E</t>
  </si>
  <si>
    <t>Nadgradno rasvjetno tijelo protupanične rasvjete sa univerzalnom optikom,  zaštite od krutih tvari promjera većih od 12mm, bez zaštita od vode,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(LiFePO4/C) baterijom autonomije 3h, s elektronskom zaštitom protiv potpunog pražnjenja baterije, 2P+T priključne stezaljke za max. presjek kabela 2.5mm². Ukupni svjetlosni tok svjetilke min. 158 lm, instalirane max. snage sustava rasvjete 2W. Oznaka u projektu S17E</t>
  </si>
  <si>
    <t>Ugradno rasvjetno tijelo protupanične rasvjete sa univerzalnom optikom,  zaštite od krutih tvari promjera većih od 12mm, bez zaštita od vode,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(LiFePO4/C) baterijom autonomije 3h, s elektronskom zaštitom protiv potpunog pražnjenja baterije, 2P+T priključne stezaljke za max. presjek kabela 2.5mm². Ukupni svjetlosni tok svjetilke min. 260lm, instalirane max. snage sustava rasvjete 4,4W. Oznaka u projektu S15E.</t>
  </si>
  <si>
    <t>Nadgradno rasvjetno tijelo protupanične rasvjete s plexi piktogramom strelica ''dolje'', zaštite od prašine potpuna, zaštita od vodenog mlaza pod bilo kojim kutem,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(LiFePO4/C) baterijom autonomije 3h, s elektronskom zaštitom protiv potpunog pražnjenja baterije, 2P+T priključne stezaljke za max. presjek kabela 2.5mm². Udaljenost uočavanja VD 25m. Instalirane max. snage sustava rasvjete 2.5W, svjetlosnog toka minimalno 150lm. Oznaka u projektu S14E.</t>
  </si>
  <si>
    <t>Zidno rasvjetno tijelo protupanične rasvjete s piktogram najlepnicom strelica ''dolje'', zaštite od prašine potpuna, zaštita od vodenog mlaza pod bilo kojim kutem,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(LiFePO4/C) baterijom autonomije 3h, s elektronskom zaštitom protiv potpunog pražnjenja baterije, 2P+T priključne stezaljke za max. presjek kabela 2.5mm². Udaljenost uočavanja VD 25m. Instalirane max. snage sustava rasvjete 1,6W, svjetlosnog toka minimalno 141lm. Oznaka u projektu S13E.</t>
  </si>
  <si>
    <t>Nadgradna stropna plafonijera izrađena od polikarbonata,  zaštite od prašine potpuna, zaštita od jakog vodenog mlaza i nevremena  i mehaničkoj zaštiti od udarne energije 20džula, izolacijske klase 2. Sadrži polikarbonatni difuzor s trostrukom UV zaštitom. Kućište dostupno u bojama: bijela, crna, siva 90006, siva antracit 7021 i corten.
LED izvor svjetla visoke efikasnosti. Ukupne snage maksimalno 25W, izlaznog svjetlosnog toka minimalno 2027lm, temperature svjetla 3000K, kvalitete boje svjetla SDCM ≤ 3, CRI&gt;80, Fotobiološka grupa rizika RG0. Komplet s potrebnim konverterom za napajanje LED modula konstantne struje. Dimenzije ⌀325-335x50-60mm.Predviđeni životni vijek LED modula i napajanja 50000 sati. Oznaka u projektu S12.</t>
  </si>
  <si>
    <t>Dobava i isporuka kabela mrežnog kabla (neoklopljena upletena parica) 4x2x24 AWG Cat 5e za spoj dojavnika na telefonsku liniju</t>
  </si>
  <si>
    <t>Obuka korisnika za rukovanje sustavom dojave požara_x000D_ s izdavanjem potvrde o osposobljenosti
- uključivo tiskane upute za rukovanje na hrvatskom jeziku (2 primjerka)</t>
  </si>
  <si>
    <t>Dobava i isporuka računala
- procesor s minimalno 8 jezgri, osnovne brzine veće od 3,4GHz, L3 Cache min 16MB, Rezultat u Passmark mjernom testiranju procesora (https://www.cpubenchmark.net/desktop.html?full) najmanje: 25000
- 8GB DDR3-1333 MHz Memory, DIMM,
- PCI utora pune duljine; 1 PCIex1; 1 PCI Express x8 slot ; 2 PCI Express x16 slots,
- ladice za uredaje (bays): Interni: 2x3.5“, Eksterni: 3x5.25“, 1x3.5“,
- kontroleri: serial-ATA 3Gb/s, 4 konektora, RAID 0, 1, 5, 10, 1x EIDE za opticku jedinicu,
- hard disk: 250 GB 7200 rpm SATA 3.0Gb/s NCQ,
- opticka jedinica: 16x DVD+/-RW,
- prikljucci:  USB 3.0, PS/2 miš i tastatura,
- graficka kartica: memorije min 1280 MB DDR5, 320bit, GPU clock min 600MHz, 2xDVI izlaz, min PCI Express 2.0x16
- mrežna kartica: 10/100/1000,
- USB tipkovnica, USB Opticki scroll miš,
- standardni zvucnicki sistem sa internim zvucnikom,
- kucište: minitower
- licencirani operacijski sustav zatvorenog koda izdanja ne stariji od  2015god, 64-bitni sustav, kompatibilan sa sustavom vatrodojave
- antivirusni program
- monitor 27", DVI ulaz</t>
  </si>
  <si>
    <t>˘- ikone trebaju imati slijedeće funkcionalnosti:
- mogućnost prikaza statusa (uključeno/isključeno, otvoreno/zatvoreno, …) različitim simbolima/bojama
- mogućnost prikaza alarma različitim bojama
- mogućnost upravljanja pripadajućim sustavom (npr. za protuprovalni sustav uključenje/isključenje zaštite, za video nadzorni sustav upravljanje relejima na kameri, …)
- mogućnost promjene prikaza kamera na drugom monitoru
- mogućnost prikaza druge mape (navigacijski element)
- mogućnost obrade zaprimljenih alarma prema unaprijed definiranim pravilima
- mogućnost prikaza statusa i alarma svih detektora u sustavu protuprovale, statusa i alarma svih particija, kao i mogućnost upravljanja istima ukoliko za to postoje ovlasti (uključenje/isključenje)
- kompatibilna server baza podataka
- dvosmjerna integracija sa trećim sustavima korištenjem sučelja za sigurni protokol za udaljeno pristupanje</t>
  </si>
  <si>
    <t>Dobava i isporuka paralelnog indikatora prorade javljača minimalnih sljedećih tehničkih karakteristika:
- radni napon minimalno u rasponu od 19 do 30 Vdc
- struja u alarmu maksimalno 20 mA
- stupanj zaštite minimalno  zaštita od krutih tvari promjera većih od 1mm, zaštita od kapanja vode do 15°  nagiba
- radna temperatura minimalno u rasponu od -5°C do +40°C</t>
  </si>
  <si>
    <t>Antikorozivna zaštita čeličnih cijevi, uvarnih 
elemenata i nosača cijevi. U sklopu ove stavke 
uključeno je odmašćivanje, ručno čišćenje površina 
i otprašivanje. Antikorozivna zaštita izvodi se s 
dva premaza temeljnom bojom. Plinska cijev 
premazuje se još sa završnim premazom žute 
boje RAL 1021.</t>
  </si>
  <si>
    <t>Cijene upisane u ovaj troškovnik uključuju  sve troškove za pojedine radove  i  to u potpuno dogotovljenom stanju, tj. sav rad, naknadu za alat, materijal, sve pripremne, sporedne i završne radove, horizontalne i vertikalne prijenose i prijevoze, postavu i skidanje potrebnih skela i razupora, sve sigurnosne mjere opreme za zaštitu na radu i slično.
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
Sav materijal koji se upotrebljava mora odgovarati postojećim tehničkim propisima i normama. Ukoliko se upotrebljava materijal za koji ne postoji odgovarajući standard, njegovu kvalitetu treba dokazati atestima.
Davanjem ponude izvoditelj se obvezuje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
Pročelje građevine dekorirano je ukrasnim elementima (restauratorski, vučeni profili), za koje je, prije pregleda sa skele i ispitivanja postojećih materijala, teško dovoljno precizno definirati način i veličinu sanacionog zahvata, pa je prilikom uvođenja u posao obavezan detaljan pregled i utvrđivanje pravog stanja elemenata i načina sanacije.
Ukoliko opis pojedine stavke dovodi izvoditelja u nedoumicu o načinu izvedbe, može u fazi natječaja tražiti objašnjenje od naručitelja, nakon sprovedenog natječaja ponuđač nema pravo na primjedbe.
Ako tijekom gradnje dođe do promjena, treba prije početka rada tražiti suglasnost nadzornog inženjera, predstavnika Gradskog zavoda za zaštitu spomenika kulture i prirode, također treba ugovoriti jediničnu cijenu nove stavke na temelju elemenata danih u ponudi i sve to unijeti u građevinski dnevnik uz ovjeru nadzornog inženjera. Sve više radnje do kojih dođe uslijed promjene načina ili opsega izvedbe, a nisu na spomenuti način utvrđene, upisane i ovjerene, neće se priznati u obračunu.
Prije izrade ponude izvoditelj je dužan obići i pregledati građevinu zbog ocjene njezinog građevinskog stanja, radova obuhvaćenih troškovnikom, uvjeta organizacije gradilišta, načina i mogućnosti pristupa građevini, mogućnosti zauzimanja javne površine, postave skele, osiguranja ulaza u građevinu i sl.
Prema tome, ponuđena cijena je konačna cijena za realizaciju pojedine troškovničke stavke i ne može se mijenjati.
Prilikom davanja ponude izvoditelj je obvezan dostaviti detaljni operativni plan izvođenja radova i shemu organizacije gradilišta.
Bez obzira na vrstu pogodbe, izvoditelj je obvezan svakodnevno voditi građevinski dnevnik u dva primjerka, a također i građevinsku knjigu, koje će redovito kontrolirati i ovjeravati nadzorni inžinjer, kako bi se uvijek mogle ustanoviti stvarne količine izvedenih radova. Sve radove treba izvoditi isključivo s vanjske strane, tj. sa skele.</t>
  </si>
  <si>
    <t xml:space="preserve">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 Sav rad, sve komunikacije i sav transport vrši se isključivo s vanjske strane građevine, tj. preko skele. 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
Kvalitetu žbuke izvoditelj je dužan dokazati pribavljanjem stručnih nalaza.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Gradskog zavoda za zaštitu spomenika kulture i priride  i nadzorni inžinjer investitora. Izrada uzoraka završne obrade uračunata je u jediničnu cijenu pojedine stavke i ne obračunava se posebno.
Sve detalje izvedbe na pročelju potrebno je dogovoriti i na njih ishoditi suglasnost predstavnika Gradskog zavoda za zaštitu spomenika kulture i priride i nadzornog inženjera, a prije pristupanja izvedbi radova. Obračun svih radova vršiti kako je to naznačeno u opisu stavaka.
 </t>
  </si>
  <si>
    <t>U jediničnu cijenu radova potrebno je obračunati:
- sve pripremne i završne radove,
- sav rad i materijal potreban za izvođenje pojedine stavke opisa,
- ispiranje i kvašenje površine zida,
- sav otežani rad na izvedbi profilacije,
- zaštita izvedenog dijela obrade pročelja,
- sav potrebni horizontalni i vertikalni transport, kao i transport do gradilišta,
- primjena svih mjera zaštite na radu,
- sve društvene obaveze.</t>
  </si>
  <si>
    <t>Namjena: ložište na plinsko gorivo
Svojstva: debljina stijenki okna 50mm, min izolacija 25mm, min. 20mm prstenasti raspor, bez razmaka
Dimenzije: dimovodni otvor Φ80mm, vanjska mjera Φ130mm
Komplet se sastoji od: potporno koljeno, otvor za reviziju i čišćenje, završetak s protukišnom kapom i dozračnom rešetkom - ukupna visina 9m</t>
  </si>
  <si>
    <t xml:space="preserve">Prije dobave i ugradnje potrebno je izvršiti kontrolu proračuna i izvršiti dimenzioniranje opreme i cjevovoda ovisno o odabranim komponentama određenog proizvođača, te usporediti s projektom i dostaviti projektantu na ovjeru.   </t>
  </si>
  <si>
    <t>Vanjska jedinica tehničkih karakteristika:
Učin hlađenja: 40,0 kW
Snaga električnog priključka: 10,96 kW
Učin grijanja: 45,0 kW
Snaga električnog priključka: 11,17 kW
Koeficijent rashladnog učinka: EER=3,65
Koeficijent ogrijevnog učikna: COP=4,03
Razina buke (h): 60 dB
Dimenzije (v/š/d): 1600-1750 x 1150-1250x 650-800 mm
Težina: 260-280 kg
Promjer priključka cijevi:
- plinska faza: ø28,58 (1-1/8) mm (")
- tekuća faza: ø12,7 (1/2) mm (")
Područje rada:
- režim hlađenja: -15°C do +46°C
- režim grijanja: -20°C do +21°C
Napajanje: 400 V - 3 f - 50 Hz
Medij: R410A
Maksimalno mogući broj unutarnjih jedinica u sustavu: od 1 do 30  jedinica</t>
  </si>
  <si>
    <t>Učin hlađenja: 1,1 kW
Učin grijanja: 1,3 kW
Snaga el. priključka:  12 W 
Razina buke: 22/31 dB 
Protok zraka (max): 450 m³/h
Dimenzije (v/š/d): 250-275 x 750-900 x 190-215 mm
Težina: 7-9 kg
Promjer priključka cijevi:
- plinska faza: ø9,52 (3/8) mm (")
- tekuća faza: ø6,35 (1/4) mm (")
Napajanje: 230 V - 1 f - 50 Hz
Medij: R410A</t>
  </si>
  <si>
    <t>Učin hlađenja: 2,2 kW
Učin grijanja: 2,8 kW
Snaga el. priključka:  19 W 
Razina buke: 22/34 dB 
Protok zraka (max): 550 m³/h
Dimenzije (v/š/d): 250-280x 750-850 x 190-210 mm
Težina: 7-9 kg
Promjer priključka cijevi:
- plinska faza: ø9,52 (3/8) mm (")
- tekuća faza: ø6,35 (1/4) mm (")
Napajanje: 230 V - 1 f - 50 Hz
Medij: R410A</t>
  </si>
  <si>
    <t>Učin hlađenja: 1,1 kW
Učin grijanja: 1,3 kW
Snaga el. priključka:  23 W 
Razina buke: 21/34 dB 
Protok zraka (max): 530 m³/h
Dimenzije (v/š/d): 235-260 x 560-590 x 550-580 mm
Težina: 12-15 kg
Promjer priključka cijevi:
- plinska faza: ø9,52 (3/8) mm (")
- tekuća faza: ø6,35 (1/4) mm (")
Napajanje: 230 V - 1 f - 50 Hz
Medij: R410A</t>
  </si>
  <si>
    <t>Učin hlađenja: 2,2 kW
Učin grijanja: 2,8 kW
Snaga el. priključka:  25 W 
Razina buke: 25/34 dB 
Protok zraka (max): 540 m³/h
Dimenzije (v/š/d): 230-260 x 560-590 x 550-590 mm
Težina: 12-18 kg
Promjer priključka cijevi:
- plinska faza: ø9,52 (3/8) mm (")
- tekuća faza: ø6,35 (1/4) mm (")
Napajanje: 230 V - 1 f - 50 Hz
Medij: R410A</t>
  </si>
  <si>
    <t>Učin hlađenja: 3,6 kW
Učin grijanja: 4,1 kW
Snaga el. priključka:  29 W 
Razina buke: 27/37 dB 
Protok zraka (max): 600 m³/h
Dimenzije (v/š/d): 230-260 x 560-590 x 550-590 mm
Težina: 12-18 kg
Promjer priključka cijevi:
- plinska faza: ø12,7 (1/2) mm (")
- tekuća faza: ø6,35 (1/4) mm (")
Napajanje: 230 V - 1 f - 50 Hz
Medij: R410A</t>
  </si>
  <si>
    <t xml:space="preserve">Dobava i ugradnja ukrasne maske (ukrasnog panela), kazetne jedinice za zidni daljinski upravljač sa istrujavanjemu 4 smjera.
Dimenzije: 40-50x700x700 mm
Težina: 2-3 kg   </t>
  </si>
  <si>
    <t>Napajanje se vrši sa unutarnje jedinice: DC 12 V
Dimenzije uređaja (H x Š x D) (mm): 110-130 x 110-130 x 12-25
Težina uređaja (g): 150-180
Postavljanje vršiti prema uputama proizvođača.</t>
  </si>
  <si>
    <t>Spajanje kontrolera se vrši na vanjsku jedinicu
Napajanje upravljačke ploče: 220 V, 50Hz
Težina uređaja (g): 600-800
Postavljanje vršiti prema uputama proizvođača.</t>
  </si>
  <si>
    <t>Dobava, prijenos i ugradnja komplet bakrenih prelaznih fazonski razdjelnika za tekuću i plinsku fazu rashladnog medija izolirani izolacijom otpornom na difuziju vodene pare debljine 6 mm i koeficijentom m= 10000</t>
  </si>
  <si>
    <t>ukupni kap.hl. unutarnjih jedinica od 28,1 do 56,0 kW</t>
  </si>
  <si>
    <t>Dobava i ugradnja bakrenih odmašćenih predizoliranih  cijevi sa izolacijom debljine 6 mm otpornom na difuziju vodene pare i koeficijentom  µ 10000, otporne na temperaturu -80˚C/+115˚C.     Slijedećih dimezija:</t>
  </si>
  <si>
    <t>Dobava i ugradnja ventilacijske jedinice za unutarnju podnu ugradnju, jedinica se sastoji od elektronički komutiranog ventilatora (EC), filtracija na tlaku i odsisu, 100% by pass i DX izmjenjivač.
Jedinicu regulira RD5 upravljački sustav sa daljinskim upravljačem,
Jedinica je u potpunosti u skladu sa suftverima i sustavima za upravljenje poslovnim procesima.</t>
  </si>
  <si>
    <t xml:space="preserve">`- nominalni učinak hlađenja: Qhl =  7,1 kW 
- apsorbirana snaga: 2,01 kW / 230 V / 1 faza / 50 Hz
- godišnja potrošnja: 345 kWh/g
- sezonska energetska učinkovitost:  SEER = A++ (7,2)
- nominalni učinak grijanja:   Qgr = 8,1 (2,2 - 10,3) kW 
- apsorbirana snaga: 2,12 kW / 230 V / 1 faza / 50 Hz
- učinak grijanja: - pri referentnoj temperaturi (-10 °C): 6,7 kW
 - pri bivalentnoj temperaturi (-10 °C): 6,7 kW
- pri min. temperaturi radnog područja (-15 °C): 5,4 kW
- snaga pomoćnog elektrogrijača: 0,0 kW 
- godišnja potrošnja: 2132  kWh/g
- sezonska energetska učinkovitost:  SCOP = A+ (4,4)
- protok zraka - hlađenje: 54,1 m3/min
- protok zraka - grijanje: 49,3 m3/min
- područje hlađenja: -10 °C do +46°C 
- područje grijanja: -15 °C do +24 °C 
- nivo zvučnog tlaka - hlađenje (SPL): 56 dB (A)
- nivo zvučne snage - hlađenje(PWL): 69 dB (A)
- nivo zvučnog tlaka - grijanje(SPL): 55 dB (A)
- dimenzije: V × Š × D: 750-850 × 750-900 × 300-400 mm    
- masa: 50-60 kg
- maksimalna dozvoljena duljina cijevnog razvoda: 30 m
- maksimalna dozvoljena visina cijevnog razvoda: 15 m
- priključak R32 - tekuća faza: 6,35 mm
- priključak R32 - plinovita faza: 12,7 mm
</t>
  </si>
  <si>
    <t>Dobava i ugradnja mono split sustava za DX izmjenjivač (reverzibilna dizalica topline), zaštićena od vremenskih utjecaja, s ugrađenim kompresorom s inverterskom regulacijom snage i potrošnje, te svim potrebnim elementima za zaštitu, kontrolu i regulaciju uređaja i funkcionalan rad, sljedećih tehničkih značajki:</t>
  </si>
  <si>
    <t>Dobava i ugradnja odsisnog ventilatora slijedećih
karakteristika:
- količina zraka: 107 m3/h
- buka: 57 dBA
- napajanje: 230V/50Hz
- snaga: 35 W
- broj okretaja: 2400 min-1
- zaštita: zaštita od vedenog mlaza pod bilo kojim kutem
Model s "timerom" (podesiva vremenska zadrška)</t>
  </si>
  <si>
    <t>Dobava i ugradnja cijevnog odsisnog ventilatora slijedećih
karakteristika:
- količina zraka: 180-225 m3/h
- napajanje: 230V/50Hz
- pad tlaka: 127,5-161,9 Pa
- zaštita: zaštita od vedenog mlaza pod bilo kojim kutem
Model s "timerom" (podesiva vremenska zadrška)</t>
  </si>
  <si>
    <t>Dobava i ugradnja protukišne čelične žaluzije
za montažu u zid kompl sa spojnim materijalom dimenzije:  585 x 300  (Aef=0,12m2)</t>
  </si>
  <si>
    <t>Dobava i ugradnja protukišne čelične žaluzije
za montažu u vrata kompl sa spojnim materijalom dimenzije:  297 x 197  (Aef=0,02m2)</t>
  </si>
  <si>
    <t>Obračun radova vrši se kako je navedeno u stavci i po važećim normama u građevinarstvu. Radovi će se obračunati prema izmjeri u naravi bez obzira na količine upisane u troškovniku uz primjenu jediničnih cijena. 
Ukoliko Investitor odluči da se neki rad neće izvoditi i o tome pravovremeno obavijesti Izvođača, Izvođač nema pravo na odštetu.
Ako tokom izvođenja radova nastupe neke promjene ili dopune treba prije njihove provedbe tražiti suglasnost projektanta, odnosno nadzornog inženjera.
Prije početka izrade treba sve mjere i količine prekontrolirati u naravi i dogovoriti s projektantom sve pojedinosti izvedbe. 
Izvođač je dužan postaviti i instalirati sve privremene objekte, ograde, zaštite, opremu i instalacije potrebne za normalno izvođenje radova te iste ukloniti s gradilišta nakon završetka radova. Sve privremene pristupne putove, odlagališta materijala, pomoćne skele i druge zaštitne mjere mora izvesti, održavati i ukloniti ih tako, da ne ugrozi živote susjeda i odvijanje ostalih radova. Izvoditelj mora održavati čistoću gradilišta i privremenih puteva gradilišta tijekom izvođenja radova, posebno tijekom izvedbe radova rušenja, sve u smislu Zakona o zaštiti na radu i Planu uređenja gradilišta. Ove pripremne i završne radove mora izvoditelj radova obuhvatiti u cijeni svojih radova bez posebne naknade. Ostale radove mora izvesti sukladno navedenim stavkama troškovnika.</t>
  </si>
  <si>
    <t>OPĆI UVJETI
Prilikom izvođenja radova obvezno se treba pridržavati slijedećih zakona i propisa, normativa i standarda:
- Zakon o gradnji (NN 153/13, 20/17, 39/19, 125/19)
- Zakon o zaštiti na radu (NN 71/14, 118/14,154/14, 94/18, 96/18)
- Tehnički propis za građevinske konstrukcije (NN 17/17)
- Tehnički propis o izmjenama i dopunama Tehničkog propisa za građevinske konstrukcije (NN 75/20, NN7/22)
Na sve što nije navedeno i opisano u troškovničkim stavkama (npr. tehnologija izvođenja i sl.) smatra se da se primjenjuju važeći Zakoni, tehnički propisi, pravilnici, hrvatske norme i pravila struke s dopunom opisa izvođenja i zadane kvalitete za pojedine vrste radova. Materijale treba ugraditi prema pravilima struke i naputku proizvođača. Sav ugrađeni materijal mora biti atestiran i/ili certificiran te imati potvrdu o sukladnosti sukladno važećim predmetnim zakonima, normizaciji i pravilnicima Republike Hrvatske ili jednakovrijednim.
Ponuditelj je dužan proučiti sve sastavne dijelove projekta te u slučaju za dodatnim pojašnjenjem pismeno se očitovati i zatražiti od projektanta pojašnjenje, odnosno iznijeti svoje primjedbe.</t>
  </si>
  <si>
    <t>Prije pristupanja izrade ponude Ponuditelj može obići i pregledati gradilište radi stjecanja uvida u postojeće stanje, položaj, način i mogućnost pristupa parceli te mogućnost zauzimanja javne površine za potrebe izvođenja radova i sve ostale elemente neophodne za izradu ponude. Prema tome, Ponuditelj nema pravo zahtijevati povećanje cijene ili drugu naknadu, pozivajući se da u vrijeme davanja ponude nije bio upoznat s prilikama na gradilištu.
Davanjem ponuda Ponuditelj se obavezuje pravovremeno nabaviti sav opisani materijal ili proizvod, a u slučaju nemogućnosti će se za svaku izmjenu prikupiti ponude i uz suglasnost nadzornog inženjera i Investitora odabrati najpovoljnije.
U stavkama (cijeni) obvezno uključiti sve potrebno za izvođenje, do potpune finalne/funkcionalne gotovosti svake pojedine stavke i troškovnika u cjelini, uključivo čišćenje prostora u tijeku rada i nakon dovršetka rada.
Cijene upisane u ovaj troškovnik uključuju sve troškove za pojedine radove i dobave u pojedinim stavkama troškovnika i to u potpuno završenom stanju, tj. sav rad, naknadu za alat, materijal, sve pripreme i završne radove, sav horizontalni i vertikalni transport, montažu i demontažu potrebnih skela, sve sigurnosne mjere zaštite na radu, sva eventualno potrebna dodatna ispitivanja i slično.</t>
  </si>
  <si>
    <t xml:space="preserve">Betoniranje AB greda, nadvoja, stupova raznih dimenzija i položaja. Betonom C30/37 XC2; Dmax 32mm. Dobava, dostava  betona prema projektu, te ugradnja tj. betoniranje, uključujući s potrebnim vibriranjem, njegom i svim transportima. Obračun je po m3 ugrađenog betona po projektiranim mjerama, a u jediničnu cijenu su uključeni nabava betona, svi prijevozi i prijenosi, izrada, montaža i demontaža potrebne oplate i skele, sva nužna podupiranja, rad na ugradnji i njezi betona, te sav drugi potrebni rad i materija do potpune gotovosti.  </t>
  </si>
  <si>
    <t>Zapunjavanje sljubnica i izravnavanje podloge (prije nanošenja FRCM sustava) Prije nanošenja morta za zapunjavanje sljubnica, potrebno je zasititi podlogu vodom u svrhu spriječavanja upijanja vode iz žbuke od strane podloge. Višak slobodne vode mora ispariti tako da je podloga zasićena, a površina suha. Nanosi se mort  na bazi bescementnih veziva čvrstoće 1,5 od 5N/mm2, između elemenata ziđa lopaticom  lagano pritiskujući kako bi se poboljšala prionjivost. Višak morta potrebno je odmah ukloniti nakon ugradnje. Istim mortom potrebno je poravnati udubine, a izbočine je potrebno otući kako bi se dobila zadovoljavajuća ravnost površine zida za nanošenje ojačanja. Zidovi visine do 400 cm. U stavku je uključena i radna skela.</t>
  </si>
  <si>
    <t xml:space="preserve">Svjetlosna kupola, dvoslojna, mliječne boje izrađena iz UV i IRR stabiliziranog kvalitetnog lijevanog akrilnog stakla, svijetle mjere 100 x 100 cm, s kosim toplinsko izoliranim nastavnim vijencem visine 30 cm, građevinskog otvora 120 x 120 cm, ugrađuje se preko AB ploče i drvene konstrukcije na ravni falcani lim krovišta. 
Svjetlosna kupola je opremljena električnim motorom za otvaranjem radi odimljavanja u slučaju požara (kut otvaranja 140˚  s priključkom na vatrodojavnu centralu. Elektromotor s  opremljen da može služiti i za prozračivanje (otvara kupolu do ca 30cm). 
Koeficijent odimljavanja  Cv=0,63 
Geometrijska površina Av=1,44m²
Aerodinamična slobodna površina Aa=0,91m²
U cijenu uključena izrada, doprema na gradilište, kompletna ugradnja. 
Obavezna izrada radioničke dokumentacije prema shemi bravarije.
Obavezna izmjera otvora na gradnji.
Mjesto ugradnje: krov zgrade
</t>
  </si>
  <si>
    <t xml:space="preserve">Izrada, dobava i ugradnja protupožarnog, prozora vatrootpornosti 90minuta, kompl.ostakljena. Prozor jednokrilni. Bravarija je izrađena od čelične podkonstrukcije sa završnom obradom od tipskih aluminijskih profila, završno plastificiranih u boji shema bravarije SB16a.
Prozor se isporučuju sa kompl.tipskim okovom (hidraulički zatvarač,  inox kvaka, brava vatrotporna s ključem, min 2  panta po krilu.  U cijenu su uključena sva vezna sredstva za montažu prozora,  protupožarne gume, spuštajuća brtva, pričvrsni elementi, pp brtvljenje. Prozor se ugrađuje unutar dvenog dvostrukog prozora (SB16a), stoga je izmjeru i izradu potrebno dodatno uskladiti s istom.  Sve do potpune gotovosti.
</t>
  </si>
  <si>
    <t>Aparati za gašenje požara, vatrogasni aparati za klasu požara A,B,C. Postavljaju se na predviđeno mijestu, ovješeni, označeni s naljepnicom. Uz aparate stavka podrazumijeva dobavu i postavu ormara za vatrogasne aparate S6 sa staklenim vratima.</t>
  </si>
  <si>
    <t xml:space="preserve">Dobava i isporuka adresabilne sirene s bljeskalicom napajane iz petlje, niske potrošnje, sljedećih minimalnih tehničkih karakteristika:
- napajanje iz petlje ili preko vanjskog napajanja
- termoplastično kućište crvene boje
- izbor minimalno 14 tonova i 2 jačine bljeskanja (putem zasebnog programatora ili centrale za dojavu požara)
- svjetlosno pokrivanje bljeskalicom W = 3,5-10 
- frekvencija bljeskanja 0,5 Hz
- mogućnost sinkronizacije s ostalim sirenama u sustavu
- signalizacijska LED dioda s mogućnošću mijenjanja boje
- glasnoća do 101 dB(A)@1m
- integriran izolator kratkog spoja 
- radni napon minimalno u rasponu od 18 do 30Vdc
- pogodna za vanjsku ugradnju (potpuna zaštita od prašine i vodenog mlaza pod bilo kojim putem)
- struja mirovanja najviše 0,2 mA
- struja alarma najviše 40 mA
- radna temperatura -10°C do +55°C
</t>
  </si>
  <si>
    <t xml:space="preserve">Dobava i isporuka adresabilnog ručnog javljača požara s integriranim izolatorom petlje, bez razbijanja stakla, crvene boje, reset ključem, sljedećih minimalnih tehničkih karakteristika:
- mehanička vizualna inidkacija aktivacije
- mora imati prozirni plastični element za aktivaciju koje se mora moći ručno vratiti u neutralan položaj, bez lomljenja i potrebe za zamjenom nakon svake aktivacije
- po naredbi iz adresabilne centrale šalje informaciju o stanju javljača
- ugrađen izolator petlje
- radni napon u rasponu od 9 do 30 Vdc
- struja u mirovanju najviše 80 μA, struja u alarmu najviše 5 mA
- radna temperatura minimalno u rasponu od -10°C do +55°C
</t>
  </si>
  <si>
    <t xml:space="preserve">Dobava i isporuka ulazno-izlaznog modula s 1 ulazom i 2 izlaza
- mogućnost samoadresiranja
- najmanje 1 nadzirani ulaz
- najmanje 1 nadzirani izlaz
- najmanje 1 beznaponski izlaz 1A@30Vdc
- integriran izolator petlje
- radni napon u rasponu od 9 do 30 Vdc
- struja u mirovanju najviše 80 μA, struja u alarmu najviše 20 mA
- radna temperatura minimalno u rasponu od -5°C do +40°C
</t>
  </si>
  <si>
    <t xml:space="preserve">Dobava i isporuka ulazno-izlaznog modula s 4 ulaza i 4 izlaza
- mogućnost samoadresiranja
- najmanje 4 nadzirana ulaza
- najmanje 4 beznaponska izlaza 1A@30Vdc
- integriran izolator petlje
- radni napon u rasponu od 9 do 30 Vdc
- struja u mirovanju najviše 80 μA, struja u alarmu najviše 20 mA
- radna temperatura minimalno u rasponu od -5°C do +40°C
</t>
  </si>
  <si>
    <t xml:space="preserve">Dobava i isporuka napajačke jedinice 
- mogućnost priključka izravno na vatrodojavnu petlju ili rada kao samostalna jedinica
- ulazni napon: 230Vac ± 15%, 50Hz
- potrošnja 0,9 A
- izlazni napon: 27,6 Vdc
- maksimalna struja: 4A + 1,2A za punjenje baterija
- stabilnost: bolje od 1%
- radna temperatura minimalno u rasponu od -5°C do +40°C
- zaštita od preopterećenja
- zaštita od kratkog spoja
- integrirani i neovisni punjač akumulatora s regulacijom napona punjenja prema temperaturi (upravljanje ProbeTH termalnom sondom)
- mogućnost ugradnje 2 akumulatora 17Ah
</t>
  </si>
  <si>
    <t xml:space="preserve">Dobava i isporuka naljepnica (putokaza) tipa D1 i D2 za označavanje puta od prijelaznog mjesta vatrogasne tehnike do centrale za dojavu požara </t>
  </si>
  <si>
    <t xml:space="preserve">Upravljačka jedinica s napajanjem u nuždi, 4.5A, 120W, interni kapacitet 2.3Ah, za jednu alarmnu grupu i jednu grupu za provjetravanje.
Boja: Narančasta RAL 2011 
Mogučnost nadogradnje sa modulom sučelja za povezivanje za spajanje na centralni nadzorni i upravljački sustav putem BACnet-a.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Širina: 130-150 mm; Visina: 240-260 mm; Dubina: 80-90 mm. 
</t>
  </si>
  <si>
    <t>Ručni javljač / tipkalo, 24V DC, VdS, RAL 2011 orange</t>
  </si>
  <si>
    <t>Dobava i polaganje negorivog vatrodojavnog kabela pretežno stropom u predviđene PK kanale ili instalacijske PNT cijevi, uključiv sav potreban instalacijski materijal
-  aluminijski oklop,  poboljšanih svojstava za slučaj požara, crvene boje
- 4x2x0,8mm² , izdržljivost funkcionalnosti kabela 30 do 90 minuta</t>
  </si>
  <si>
    <t>Osobine kućišta prema:
- mehanička čvrstoća: D1
- propuštanje kućišta: L2
- toplinska izolacija: T2
- klasa toplinskih mostova: TB1
Klasa građevnog materijala  B-s1-d0 
Zvučna snaga kućišta (LwA): 51,1 dB (A)</t>
  </si>
  <si>
    <t xml:space="preserve">Sitni potrošni materijal za tvrdo lemljenje u stavku uključen, inertni plin (dušik) za ostvarivanje zaštitne atmosfere prilikom tvrdog lemljenja  cijevi (tvrdi lem sa dodatkom 30% srebra  prema DIN EN 1045 ili jednakovrijedno ______________ kao dodatni materijal za spajanje cijevi,  plin i kisik i dr.) </t>
  </si>
  <si>
    <t>Izrada sustava za ispunjavanja uvjeta protupožarnosti međukatne konstrukcije njene nosivosti, toplinske izolacije i cjelovitosti u trajanju 60 minuta. Dobava i ugradnja protupožarnih ploča za zaštitu međukatne konstrukcije s donje strane. Ploče su laka kalcij silikatna protupožarna građevne ploče s cementnim vezivom, za unutarnju uporabu  (tip Z₂), i unutarnja uporaba u uvjetima visoke vlažnosti (tip Z₁) , otporna na vlagu, stabilnih dimenzija, velikog formata i samonosiva. Ponašanje u požaru: A1, negorivi materijali,  gustoća do pribl: 450 kg/m³. Tražena vatrootpornost 60min.</t>
  </si>
  <si>
    <t xml:space="preserve">Sva rušenja, probijanja, bušenja i dubljenja treba u pravilu izvoditi ručnim alatom, s osobitom pažnjom. Prije rušenja ili skidanja žbuke s raznih vučenih profilacija na pročelju, izvoditelj je dužan snimiti profilacije navedenih elemenata i na njih ishoditi suglasnost odgovorne osobe za nadzor, snimke treba ishoditi suglasnost  Gradskog zavoda za zaštitu spomenika kulture i prirode (dalje u tekstu GZZZSKP). Izmjere i otisci uzimaju se s očuvanih profila, s kojih prethodno treba ukloniti sve slojeve prašine, smoga i drugih nečistoća, slojeve starih naliča, a u pojedinim slučajevima i slojeve naknadno nanesene žbuke. Ukoliko pojedini krakteristični profil nije sačuvan potrebno ga je rekonstruirati. Prema izrađenim otiscima rade se drvene ili metalne šablone. Drvene šablone treba izvesti iz zdrave i čvrste građe, a da se spriječe deformacije treba ih okovati. Sve otvore na pročelju treba odmah nakon postave skele zaštititi PVC folijom debljine 0,20 mm, kako prilikom obijanja žbuke ne bi došlo do oštećenja.
Nakon provedenih pripremnih radova, rušenja na građevini vrše se prema unaprijed utvrđenom redosljedu dogovorenim s nadzornim inženjerom investitora.
Demontaže i rušenja izvode se u pravilu od krova prema podrumu.
Skidanje – obijanje žbuke vrši se do nosivog dijela zida, uključujući čišćenje sljubnica skobama i uz stalno kvašenje vodom zbog manjeg prašenja.
Obijanje žbuke oko elemenata dekorativne plastike treba izvoditi naročito pažljivo kako se ne bi dodatno oštetili ili ispali iz ležaja. Eventualna demontaža elemenata dekorativne plastike predviđena je kiparsko-restauratorskim radovima.
Jedinična cijena iz ponude izvoditelja treba obuhvatiti kompletno rušenje, uključivo sve pripremno-završne radove sadržane u faktorskim troškovima.
Svi prijenosi materijala dobiveni rušenjem i demontažom, odvoz na privremeni gradilišni deponij ili gradsku planirku, sa čišćenjem gradilišta i dovođenjem javne površine u prvobitno stanje, trebaju biti uključeni u jediničnoj cijeni radova i neće se posebno priznavati. Prije početka radova treba ispitati sve instalacije koje se nalaze na pročelju ili krovu građevine, te ih po stručnoj osobi zaštititi u skladu s propisima.
Sve elemente s pročelja (tablice s kućnim brojem, reklame i sl.) treba skinuti i privremeno – do završetka radova kada će se ponovno postaviti – pohraniti na gradilištu ili mjestu koje se dogovori s nadzornim inženjerom investitora. Izvoditelj će snositi troškove ukoliko se navedeni elementi oštete ili otuđe.
Jediničnom cijenom treba obuhvatiti:
- sav rad i materijal za izvedbu radova iz pojedine stavke,
- sav transport,
- sve društvene obveze vezane za radnu snagu i materijal,
- pripremno-završne radove. 
Za sve norme vrijedi ili jednakovrijedno
 </t>
  </si>
  <si>
    <t>Nadgradna LED svjetiljka,  zaštite od krutih tvari promjera većih od 2,5mm, zaštita od vodene rose do 60° nagiba, mehanička zaštita od energije udara od 5džula, zaštiti s mikroprizmatičnim uvučenim difuzorom, radi smanjena efekta bliještanja. Dimenzija 155-165x155-165x80-90mm. Izvor svjetla LED samohladivi čvrsti SMD moduli visoke efikasnosti A++. Maksimalne ukupne snage LED-a 18W, izlaznog svjetlosnog toka minimalno 1800lm, temperature svjetla 4000K, kvalitete boje svjetla SDCM ≤ 3, CRI&gt;80, Fotobiološka grupa rizika RG1. Komplet s potrebnim konverterom za napajanje LED modula konstantne struje, faktor snage 0,99 ili veći. Predviđeni životni vijek LED modula i napajanja minimalno 84.000 sati pri 35°C, L80B20. Svjetiljka izrađena prema standardima HRN EN IEC 62031:2020 ili jednakovrijedno _______________, HRN EN 62471:2010 ili jednakovrijedno ______________, HRN EN 61347-1:2015 ili jednakovrijedno _________________, HRN EN 61547:2012 ili jednakovrijedno ________________, HRN EN IEC 55015:2019 ili jednakovrijedno _____________te mora zadovoljavati sve norme potrebne za izdavanje CE oznake. Mogućnost zamjene LED modula. Oznaka u projektu S4</t>
  </si>
  <si>
    <r>
      <t>Nadgradna</t>
    </r>
    <r>
      <rPr>
        <sz val="10"/>
        <color rgb="FFFF0000"/>
        <rFont val="Calibri"/>
        <family val="2"/>
        <charset val="238"/>
        <scheme val="minor"/>
      </rPr>
      <t xml:space="preserve">  </t>
    </r>
    <r>
      <rPr>
        <sz val="10"/>
        <rFont val="Calibri"/>
        <family val="2"/>
        <scheme val="minor"/>
      </rPr>
      <t>LED svjetiljka s opalnim difuzorom,  zaštite od krutih tvari promjera većih od 1mm, bez zaštita od vode, kućišta izrađenog iz dekapiranog čeličnog lima debljine 0,6mm plastificiranog epoxy strukturiranim prahom bijele boje. Dimenzija 1100-12000x290-300x50-60mm. Izvor svjetla LED samohladivi čvrsti SMD moduli visoke efikasnosti A++. Ukupne snage maksimalno 32W, izlaznog svjetlosnog toka minimalno 4645lm, temperature svjetla 4000K, kvalitete boje svjetla SDCM ≤ 3, CRI&gt;80, Fotobiološka grupa rizika RG0. Komplet s potrebnim konverterom za napajanje LED modula konstantne struje, faktor snage 0,98 ili veći. Predviđeni životni vijek LED modula i napajanja minimalno 60000 sati pri 35°C, L90B10. Svjetiljka izrađena prema standardima HRN EN IEC 62031:2020 ili jednakovrijedno ________________, HRN EN 62471:2010 ili jednakovrijedno __________________, HRN EN 61347-1:2015 ili jednakovrijedno ________________, HRN EN 61547:2012 ili jednakovrijedno _____________________, HRN EN IEC 55015:2019 ili jednakovrijedno ___________________ te mora zadovoljavati sve norme potrebne za izdavanje CE oznake. Mogućnost zamjene LED modula. Oznaka u projektu S5.</t>
    </r>
  </si>
  <si>
    <t>Ugradna svjetiljka izrađena iz dekapiranog čelika, plastificiranog u bijelu ili crnu boju, s ugrađenim linearnim PMMA lećama te bijelim ili crnim upuštenim polikarbonatnim odsijačima. Dimenzije kućišta 595x595x35mm (+/-5%). Ugrađen LED izvor svjetlosti temperature svjetla 4000K, kvalitete boje svjetla SDCM ≤ 3, uzvrata boje CRI&gt;80, ugrađene leće osiguravaju pravilan snop svjetlosti od 80° te UGR&lt;16. Ukupne snage maksimalno 21W, izlaznog svjetlosnog toka minimalno 3091lm. Predviđeni životni vijek LED modula i napajanja minimalno 60000 sati pri 35°C, L90B10. Komplet s ugrađenim odgovarajućim konverterom za napajanje LED modula konstantne struje, faktor snage 0,98 ili veći. Tolerancije LED izvora svjetla izrađen je prema standardima HRN EN IEC 62031:2020 ili jednakovrijedno ___________________, HRN EN 62471:2010 ili jednakovrijedno _____________________, HRN EN 61347-1:2015 ili jednakovrijedno _______________________, HRN EN 61547:2012 ili jednakovrijedno ____________________, HRN EN IEC 55015:2019 ili jednakovrijedno ___________________, te dopuštenim tolerancijama prema CIE 1931. Svjetiljka mora zadovoljavati sve norme potrebne za izdavanje CE oznake. Oznaka u projektu S7.</t>
  </si>
  <si>
    <t>Ugradna LED svjetiljka s opalnim difuzorom,  mehanička zaštitita od krutih tvari promjera većih od 1mm, bez zaštite od vode. Kućišta izrađenog iz dekapiranog čeličnog lima debljine 0,6mm plastificiranog epoxy strukturiranim prahom bijele boje. Dimenzija 290-300x290-300x50-60mm. Izvor svjetla LED samohladivi čvrsti SMD moduli visoke efikasnosti A++. Ukupne snage maksimalno 23W, izlaznog svjetlosnog toka minimalno 2726lm, temperature svjetla 4000K, kvalitete boje svjetla SDCM ≤ 3, CRI&gt;80, Fotobiološka grupa rizika RG0. Komplet s potrebnim konverterom za napajanje LED modula konstantne struje, faktor snage 0,98 ili veći. Predviđeni životni vijek LED modula i napajanja minimalno 60000 sati pri 35°C, L90B10. Svjetiljka izrađena prema standardima HRN EN IEC 62031:2020 ili jednakovrijedno __________________, HRN EN 62471:2010 ili jednakovrijedno ____________________, HRN EN 61347-1:2015 ili jednakovrijedno ___________________, HRN EN 61547:2012 ili jednakovrijedno _______________________, HRN EN IEC 55015:2019 ili jednakovrijedno  _____________________te mora zadovoljavati sve norme potrebne za izdavanje CE oznake. Mogućnost zamjene LED modula. Oznaka u projektu S8.</t>
  </si>
  <si>
    <t>Ugradna LED svjetiljka s opalnim difuzorom, mehanička zaštitita od krutih tvari promjera većih od 1mm, bez zaštite od vode. Kućišta izrađenog iz dekapiranog čeličnog lima debljine 0,6mm plastificiranog epoxy strukturiranim prahom bijele boje. Dimenzija 290-300x290-300x50-60mm. Izvor svjetla LED samohladivi čvrsti SMD moduli visoke efikasnosti A++. Ukupne snage maksimalno 13W, izlaznog svjetlosnog toka minimalno 1656lm, temperature svjetla 4000K, kvalitete boje svjetla SDCM ≤ 3, CRI&gt;80, Fotobiološka grupa rizika RG0. Komplet s potrebnim konverterom za napajanje LED modula konstantne struje, faktor snage 0,98 ili veći. Predviđeni životni vijek LED modula i napajanja minimalno 60000 sati pri 35°C, L90B10. Svjetiljka izrađena prema standardima HRN EN IEC 62031:2020 ili jednakovrijedno ______________________, HRN EN 62471:2010 ili jednakovrijedno ________________________, HRN EN 61347-1:2015 ili jednakovrijedno ___________________________, HRN EN 61547:2012 ili jednakovrijedno _____________________, HRN EN IEC 55015:2019 ili jednakovrijedno _______________te mora zadovoljavati sve norme potrebne za izdavanje CE oznake. Oznaka u projektu S9.</t>
  </si>
  <si>
    <t>Nadgradna LED svjetiljka s opalnim difuzorom, mehanička zaštitita od krutih tvari promjera većih od 1mm, bez zaštite od vode.  Kućišta izrađenog iz dekapiranog čeličnog lima debljine 0,6mm plastificiranog epoxy strukturiranim prahom bijele boje. Dimenzija 330-335x325-350x50-60mm. Izvor svjetla LED samohladivi čvrsti SMD moduli visoke efikasnosti A++. Ukupne snage maksimalno 23W, izlaznog svjetlosnog toka minimalno 2726lm, temperature svjetla 4000K, kvalitete boje svjetla SDCM ≤ 3, CRI&gt;80, Fotobiološka grupa rizika RG0. Komplet s potrebnim konverterom za napajanje LED modula konstantne struje, faktor snage 0,98 ili veći. Predviđeni životni vijek LED modula i napajanja minimalno 60000 sati pri 35°C, L90B10. Svjetiljka izrađena prema standardima HRN EN IEC 62031:2020 ili jednakovrijedno __________________, HRN EN 62471:2010 ili jednakovrijedno _________________________, HRN EN 61347-1:2015 ili jednakovrijedno ____________________, HRN EN 61547:2012 ili jednakovrijedno ___________________, HRN EN IEC 55015:2019 ili jednakovrijedno _____________________ te mora zadovoljavati sve norme potrebne za izdavanje CE oznake. Mogućnost zamjene LED modula. Oznaka u projektu S10.</t>
  </si>
  <si>
    <t>Ugradna LED svjetiljka, zaštita od krute tvari promjera većih od 1mm, zaštita od vode pod bilo kojim kutem, mehanička zaštita od udarne energije od 5džula, s Mikroprizmatičnim uvučenim difuzorom, radi smanjena efekta bliještanja. Dimenzija od 150-160x150-160x70-80mm. Izvor svjetla LED samohladivi čvrsti SMD moduli visoke efikasnosti A++. Maksimalne ukupne snage sustava 18W, izlaznog svjetlosnog toka minimalno 1800lm, snop svjetlosti 115°(+/-5%), temperature svjetla 4000K, kvalitete boje svjetla SDCM ≤ 3, CRI&gt;80, Fotobiološka grupa rizika RG1. Komplet s potrebnim konverterom za napajanje LED modula konstantne struje, faktor snage 0,99 ili veći. Predviđeni životni vijek LED modula i napajanja minimalno 84.000 sati pri 35°C, L80B20. Svjetiljka izrađena prema standardima HRN EN IEC 62031:2020 ili jednakovrijedno __________________, HRN EN 62471:2010 ili jednakovrijedno ____________________, HRN EN 61347-1:2015 ili jednakovrijedno _____________________, HRN EN 61547:2012 ili jednakovrijedno ______________________, HRN EN IEC 55015:2019 ili jednakovrijedno __________________te mora zadovoljavati sve norme potrebne za izdavanje CE oznake. Mogućnost zamjene LED modula. Oznaka u projektu S11</t>
  </si>
  <si>
    <t>Nadgradna zidna direktno indirektna svjetiljka izrađena od čelika, plastificirano epoxy prahom u jednu od boja: crna, siva, bijela, rusty iron ili antracit siva. Sadrži satinirani difuzor. Dimenzija 650-650x70-80x100-110mm. Izvor svjetla LED samohladivi čvrsti linearni moduli visoke efikasnosti A++. Ukupne snage maksimalno 18W, izlaznog svjetlosnog toka minimalno 2150lm, temperature svjetla 4000K, klasifikacije MacAdam3, CRI&gt;80, Fotobiološka grupa rizika RG0. Komplet s potrebnim konverterom za napajanje LED modula konstantne struje. Tolerancije LED izvora svjetla izrađen je prema standardima HRN EN IEC 62031:2020 ili jednakovrijedno ____________________, HRN EN 62471:2010 ili jednakovrijedno _____________________, HRN EN 61347-1:2015 ili jednakovrijedno ____________________, HRN EN 61547:2012 ili jednakovrijedno ___________________, HRN EN IEC 55015:2019 ili jednakovrijedno __________________, te dopuštenim tolerancijama prema CIE 1931. Mogućnost zamjene LED modula. Oznaka u projektu S3.</t>
  </si>
  <si>
    <t>Ugradna svjetiljka izrađena iz dekapiranog čelika, plastificiranog u bijelu ili crnu boju, s ugrađenim linearnim PMMA lećama te bijelim ili crnim upuštenim polikarbonatnim odsijačima. Dimenzije kućišta 595x595x35mm (+/-5%). Ugrađen LED izvor svjetlosti temperature svjetla 4000K, kvalitete boje svjetla SDCM ≤ 3, uzvrata boje CRI&gt;80, ugrađene leće osiguravaju pravilan snop svjetlosti od 80° te UGR&lt;16. Ukupne snage maksimalno 30W, izlaznog svjetlosnog toka minimalno 4637lm. Predviđeni životni vijek LED modula i napajanja minimalno 60000 sati pri 35°C, L90B10. Komplet s ugrađenim odgovarajućim konverterom za napajanje LED modula konstantne struje, faktor snage 0,98 ili veći. Tolerancije LED izvora svjetla izrađen je prema standardima HRN EN IEC 62031:2020 ili jednakovrijedno ______________, HRN EN 62471:2010 ili jednakovrijedno ________________, HRN EN 61347-1:2015 ili jednakovrijedno ___________________, HRN EN 61547:2012 ili jednakovrijedno __________________, HRN EN IEC 55015:2019 ili jednakovrijedno _____________________, te dopuštenim tolerancijama prema CIE 1931. Svjetiljka mora zadovoljavati sve norme potrebne za izdavanje CE oznake. Oznaka u projektu S6.</t>
  </si>
  <si>
    <t>Dobava i isporuka adresabilnog optičkog detektora s integriranim izolatorom petlje sa sljedećim minimalnim tehničkim karakteristikama:
- obavezno automatsko adresiranje s centrale
- obavezno mogućnost ručnog adresiranja s centrale
- obavezno podesiva osjetljivost s centrale, posebno za dnevni, posebno za noćni režim
- ugraden izolator petlje
- napredni dizajn optičke komore, zaštita od smetnji, dvostruka zaštita od prašine i insekata , zaštitna mrežica sa ultra-malim otvorima (500µm)
- trobojna LED vidljiva 360°
- mogucnost izbora osjetljivosti detektora i moda rada daljinski putem centrale
- radni napon minimalno u rasponu od 19 do 30 Vdc
- struja u mirovanju najviše 200 μA, struja u alarmu najviše 10 mA
- minimalno četiri stupnja osjetljivosti (0,08/0,1/0,12/0,15 dB/m)
- radna temperatura minimalno u rasponu od -5°C do +40°C
- mora biti sukladan normama HRN EN 54-7 i HRN EN 54-17 ili jednakovrijednima _____________________</t>
  </si>
  <si>
    <t>Dobava i isporuka GSM/PSTN komunikacijskog modula proširenja sa sljedećim minimalnim tehničkim karakteristikama:
- ugrađuje se izravno na matičnu ploču centrale za dojavu požara
- mora podržavati protokole Contact ID i SIA
- mora biti sukladna normi HRN EN 54-21 ili jednakovrijednoj __________________
- mora podržavati minimalno 100 glasovnih poruka (sveukupnog trajanja do najmanje 15 minuta)
- mora podržavati minimalno 100 akcija
- minimalno 100 prilagodljivih SMS poruka
- minimalno 15 telefonskih brojeva za dojavu (digitalno, glasovno, SMS)
- napajanje od 19 do 30 Vdc
- mini USB port, konektor za GSM antenu, utor za SIM karticu, konektori za telefonsku liniju
- radna temperatura: minimalno u rasponu od -5°C do +40°C</t>
  </si>
  <si>
    <t>Dobava, doprema i montaža PP-R cijevi za etažni razvod sanitarne hladne i tople vode prema HRN EN 12201-2 ili jednakovrijedno _________________, SDR 7,4, sa svim fitinzima, fazonskim komadima i brtvenim materijalom. Cijev je radne max. temparature 95°C (60°C pri 10 bara) i minimalnog nazivnog radnog tlaka 16 Bara (PN16). Za vertikale, horizontalni razvod te priključke sanitarnih predmeta. Cijevi se trajno vodotijesno spajaju sučeonim varenjem ili elektrovarenjem spojnicama, sve prema higijenskim zahtjevima koji se reguliraju važećim propisima. 
Cijevi koje se montiraju u zidne usjeke, estrih i sl. spušteni strop, izoliraju se izolacijom zvučno-toplinskih svojstva protiv kondenzata i kao zvučna izolacija, koja se sastoji od vanjske zaštitne folije, izolacijskog sloja od ekspandiranog politilena 4mm te unutarnje folije, te se na svakih 1.0 m dužine pričvršćuje na zid/strop željeznim kukama. Cijevi za toplu vodu izoliraju se kao cijevi za hladnu vodu. Cijevi vođene vidljivo izolirati fleksibilnom elastomernom izolacijom baziranom na vulkanskoj sintetičkoj gumi zatvorenih ćelija. Komplet s izolacijom, kukama, obujmicama i sitnim materijalom, te izradom zidnih usjeka. U jediničnu cijenu je uključen sav potreban rad, oprema i materijal te radne platforme do dovođenja u funkcionalnu izvedbu, a sve prema uputama proizvođača. Obračun se vrši po m1 montirane, ispitane i preuzete cijevi, uključujući i fiting.</t>
  </si>
  <si>
    <t>Izrada, dobava i ugradnja protupožarnih, evakuacijskih vrata, kompl.ostakljena, unutarnja, EI30 ili jednakovrijedno ________________. Vrata jednokrila. Bravarija je izrađena od čelične podkonstrukcije sa završnom obradom od tipskih aluminijskih profila, završno plastificiranih u boji po RAL-u po izboru Investitora.
Vrata se isporučuju sa kompl.tipskim okovom (hidraulički zatvarač s automatikom i magnetima za držanje krila vrata u stalno otvorenom položaju-spajanje na vatrodojavu, Kvaka: obostrano inox kvaka, antipanik brava vatrootporna, cilindar s 3 ključa, 3  panta po krilu vrata.  U cijenu su uključena sva vezna sredstva za montažu vrata,  protupožarne gume, spuštajuća brtva, pričvrsni elementi, pp brtvljenje. Prema shemi bravarije. Sve do potpune gotovosti.
Okov sukladan normi HRN EN179 "ili jednakovrijedno_________________"</t>
  </si>
  <si>
    <r>
      <t>Protupožarna vrata EI</t>
    </r>
    <r>
      <rPr>
        <sz val="6"/>
        <rFont val="Calibri"/>
        <family val="2"/>
        <charset val="238"/>
        <scheme val="minor"/>
      </rPr>
      <t>2</t>
    </r>
    <r>
      <rPr>
        <sz val="10"/>
        <rFont val="Calibri"/>
        <family val="2"/>
        <charset val="238"/>
        <scheme val="minor"/>
      </rPr>
      <t>30-C-Sm "ili jednakovrijedno ________________________"</t>
    </r>
  </si>
  <si>
    <t>Izrada, dobava i ugradnja protupožarnih, evakuacijskih vrata, kompl.ostakljena, unutarnja, s fiksnim nadsvjetlom, EI30 ili jednakovrijedno _________________. Vrata dvokrilna. Bravarija je izrađena od čelične podkonstrukcije sa završnom obradom od tipskih aluminijskih profila, završno plastificiranih u boji po RAL-u po izboru Investitora.
Vrata se isporučuju sa kompl.tipskim okovom (hidraulički zatvarač s automatikom i magnetima za držanje krila vrata u stalno otvorenom položaju-spajanje na vatrodojavu, Kvaka: sa strane ulaznog prostora inox kvaka, sa strane hodnika potisna letva, antipanik brava vatrootporna, cilindar s 3 ključa, 3  panta po krilu vrata).  U cijenu su uključena sva vezna sredstva za montažu vrata,  protupožarne gume, spuštajuća brtva, pričvrsni elementi, pp brtvljenje. Prema shemi bravarije. Sve do potpune gotovosti.
Okov sukladan normi HRN EN1125 "ili jednakovrijedno __________________"</t>
  </si>
  <si>
    <t>Izrada, dobava i ugradnja protupožarne, evakuacijska vrata, kompl.ostakljene, unutarnje, aluminijske stijene EI30 ili jednakovrijedno _________________. Stijena se sastoji od jednokrilnih ili dvokrilnih, zaokretnih vrata sa 2 bočna fiksna elementa sa strane. Stijena je izrađena od čelične podkonstrukcije sa završnom obradom od tipskih aluminijskih profila, završno plastificiranih u boji po RAL-u po izboru Investitora.
Vrata se isporučuju sa kompl.tipskim okovom (hidraulički zatvarač s automatikom i magnetima za držanje krila vrata u stalno otvorenom položaju-spajanje na vatrodojavu, Kvaka: sa strane stubišta inox kvaka, sa strane hodnika potisna letva, antipanik brava vatrootporna, cilindar s 3 ključa, 3  panta po krilu vrata).  U cijenu su uključena sva vezna sredstva za montažu vrata,  protupožarne gume, spuštajuća brtva, pričvrsni elementi, pp brtvljenje. Prema shemi bravarije. Sve do potpune gotovosti.
Okov sukladan normi HRN EN1125 "ili jednakovrijedno ___________________</t>
  </si>
  <si>
    <r>
      <t>Protupožarna staklena stijena EI</t>
    </r>
    <r>
      <rPr>
        <sz val="6"/>
        <rFont val="Calibri"/>
        <family val="2"/>
        <scheme val="minor"/>
      </rPr>
      <t>2</t>
    </r>
    <r>
      <rPr>
        <sz val="10"/>
        <rFont val="Calibri"/>
        <family val="2"/>
        <scheme val="minor"/>
      </rPr>
      <t>30-C-Sm "ili jednakovrijedno _______________"</t>
    </r>
  </si>
  <si>
    <t>Protupožarni prozor EI90 "ili jednakovrijedno ___________________"</t>
  </si>
  <si>
    <t>Dobava materijala i izvedba mineralnog spuštenog stropa kazetnog tipa (kazete vel. 60x60 cm) s bijelim upuštenim lajsnama, s potkonstrukcijom i pripadajućim ovjesom. U cijeni je obuhvaćen i spoj s klasičnim ravnim GK stopom.
Montaža ploča je na pripadajuću tipsku čeličnu pocinčanu potkonstrukciju i s pripadajućim ovjesom. 
Ploče su mat bijele boje (RAL 9010).
Stavka uključuje ugradbu elemenata rasvjete, ozvučenja, ventilacije te grijanja/hlađenja koji se ugrađuju u ploče spuštenog stropa. Skela u stavci. Cijena obuhvaća sav rad i materijal potreban do potpune gotovosti. Obračun po m2 spuštenog stropa. 
Karakteristike ploča: reakcija na požar A2 – s2, d0, koeficijent apsorpcije zvuka aw=0.55; prema EN ISO 354 &amp; EN IS 11654 "ili jednakovrijedno ________________</t>
  </si>
  <si>
    <t>Dobava i postava podne obloge sa cjelokupnom potrebnom kompletnom pripremom podloge (ispuna neravnina, niveliranje, primer i dr). Prije postave odabrani uzorak podne obloge sa pratećim atestom odnosno tehničkim listom predati investitoru na odobrenje. Podna obloga od PVC u rolama, antistatik, d=2,0 mm, spojevi vareni,holker/sokl uz zid podići 8-10 cm s ugradnjom tipskog prelaznog kutnog elementa. Obavezan završni premaz i poliranje. 
Obračun po m2 prema ukupno razvijenoj širini ugrađenog materijala, uključujući i holker/sokl. 
Klasifikacija proizvoda prema reakciji  na požar Cf1-s1 prema HRN EN 13501-1 "ili jednakovrijedno ____________________"</t>
  </si>
  <si>
    <t>Sav upotrebljeni materijal i finalni građevinski proizvodi moraju odgovarati postojećim tehničkim propisima i HR normama "ili jednakovrijedno__________".
Prilikom izvedbe limarskih radova treba se u svemu pridržavati slijedećih propisa i normi:
- Pravilnik o zaštiti na radu u građevinarstvu,
- Pravilnik o tehničkim mjerama i uvjetima za završne radove u građevinarstvu,
- Tehnički uvjeti za izvođenje limarskih radova,
- priznate norme
Pomoćni i vezivni materijali kalaj, zakovice, zavrtnji i drugo moraju odgovarati odredbama HR normi "ili jednakovrijedno _________".
Sve radove treba izvesti stručno i solidno, prema tehničkim proisima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
Različite vrste metala, koje se uslijed elektrolitskih pojava međusobno razaraju, ne smiju se izravno dodirivati. Sve željezne dijelove koji dolaze u dodir s cinkom ili ocinčanim limom treba preličiti asfaltnim lakom, ili odgovarajućim sredstvom. Kod polaganja lima na masivne podloge, potrebno je podloge prije oblaganja obložiti slojem krovne ljepenke br 120 radi sprečavanja štetnih kemijskih uticaja na lim.
Sva se učvršćenja i povezivanja limova moraju izvesti tako da konstrukcija bude osigurana od nevremena, atmosferilija i prodora vode u objekt, i da pojedini dijelovi mogu nesmetano raditi kod temperaturnih promjena bez štete po ispravnost konstrukcije.
U jediničnim cijenama uračunato je:
- naknada za kompletni rad (izrada i montaža),
- matrijal,
- svi vanjski i unutarnji, horizontalni i vertikalni transporti,
- premazivanja asfalt lakom, podlaganje krovne ljepenke,
- sav sitni i spojni materijal i matrijal za učvršćenje (kuke, plosna željeza, žica za
učvršćenje, vijci, zakovice i sl.).
Izmjere je potrebno izvršiti na gradilištu, nakon izvedbe, obračunato prema građevinskim normama.
Obračun se vrši po m ili m2, ovisno o vrsti elementa, prema važećim građevinskim normama za pojedine radove, što je i naznačeno u pojedinim stavkama troškovnika.
Eventualne nejasnoće oko načina izvedbe ili obračuna izvoditelj je dužan razjasniti sa nadzornim inženjerom prije samog pristupanja izvođenju.
Za sve norme vrijedi ili jednakovrijedno.</t>
  </si>
  <si>
    <t>Nadgradna svjetiljka iz dekapiranog čelika, plastificiranog u bijelu ili crnu boju, s ugrađenim linearnim PMMA lećama te bijelim ili crnim upuštenim polikarbonatnim odsijačima. Dimenzije kućišta cca 1100-1250x190-210x30-40mm. Ugrađen LED izvor svjetlosti temperature svjetla 4000K, kvalitete boje svjetla SDCM ≤ 3, uzvrata boje CRI&gt;80, ugrađene leće osiguravaju pravilan snop svjetlosti od 80° te UGR&lt;16. Ukupne snage maksimalno 21W, izlaznog svjetlosnog toka minimalno 2792lm. Predviđeni životni vijek LED modula i napajanja minimalno 60000 sati pri 35°C, L90B10. Komplet s ugrađenim odgovarajućim konverterom za napajanje LED modula konstantne struje, faktor snage 0,98 ili veći. Tolerancije LED izvora svjetla izrađen je prema standardima HRN EN IEC 62031:2020 ili jednakovrijedno ________________, HRN EN 62471:2010 ili jednakovrijedno ______________________, HRN EN 61347-1:2015 ili jednakovrijedno _____________________, HRN EN 61547:2012 ili jednakovrijedno ____________________, HRN EN IEC 55015:2019 ili jednakovrijedno _____________________, te dopuštenim tolerancijama prema CIE 1931 ili jednakovrijedno_______________. Svjetiljka mora zadovoljavati sve norme potrebne za izdavanje CE oznake. Oznaka u projektu S1.</t>
  </si>
  <si>
    <t xml:space="preserve">Dobava i isporuka centrale za dojavu požara s dvije integrirane petlje, proširiva do 16 petlji, sa sljedećim minimalnim tehničkim karakteristikama:
- analogno adresabilna centrala s dvije integrirane adresabilne petlje i mogućnošću proširenja do najmanje 16 petlji
- redundantni procesor, višeprocesorska hardverska arhitektura
- podržava najmanje 240 elemenata po svakoj petlji
- najmanje 1.000 slobodno podesivih zona; najmanje 1.000 izlaznih grupa za aktivacijsku logiku
- memorija za posljednjih 2.000 događaja
- automatsko učitavanje i adresiranje komponenti iz petlje
- mogućnost videoverifikacije požarnih alarma uz dodatnu karticu
- 7“ grafički zaslon, 65.000 boja, osjetljiv na dodir
- struja za napajanje petlji najmanje 4 A 
- struja za punjenje baterija najmanje 1,2 A 
- najmanje 1 beznaponski relej 5 A, 30 Vdc
- najmanje 1 nadzirani alarmni izlaz 1,5 A, 27 V
- najmanje 1 izlaz za napajanje vanjskih uređaja 1,5 A, 27,6 V
- najmanje 1 integrirani mini USB port za lokalno konfiguriranje centrale
- najmanje 1 integrirani Ethernet port za konfiguriranje putem računala 
- najmanje  1 RS232 port, 1 RS485 port, 1 MODBUS RTU port, 2 CAN BUS porta, 1 utor za microSD karticu
</t>
  </si>
  <si>
    <t>stupanj zaštite kućišta najmanje IP 30 "ili jednakovrijedno __________"
- sukladna prema HRN EN 54-2, 54-4, 54-21 ili jednakovrijednoj normi
- sukladna prema HRN EN 12094-1 ili jednakovrijednoj normi _______________________(sustavi za gašenje plinom)
- dolazi s integriranom kontrolnom jedinicom sa 7" LCD zaslonom u boji osjetljivim na dodir, 4-amperskim napajanjem i modulom za prihvat dvije vatrodojavne petlje</t>
  </si>
  <si>
    <t>Dobava i isporuka vatrootpornog ormara za smještaj vatrodojavne centrale. Izrada od čeličnog pocinčanog lima, završna obrada plastifikacijom u boji RAL kataloga po specifikaciji naručitelja- ostakljena vrata izvedena su protupožarnim staklom otpornosti na požar u trajanju 60min, debljine 21cm- ugrađena protupožarna brava po DIN-18250 "ili jednakovrijedno____________"i cilindar sa tri ključa- dimenzije 80x80x25 cm</t>
  </si>
  <si>
    <t>Dobava i isporuka adresabilnog optičko-termičkog detektora požara s integriranim izolatorom petlje sa sljedećim minimalnim tehničkim karakteristikama:
-  niskoprofilni analogno adresabilni višekriterijski (optičko-termički) detektor požara
-  dvobojna LED, crvena boja alarm, zelena-sporo bljeskanje standby, brzo
-  bljeskanje: greška ili visok nivo zaprljanja
-  potpuna dijagnostika stanja detektora: provjera ostalih vrijednosti u realnom vremenu
- ugrađen izolator petlje
- zaštita od smetnji, dvostruka zaštita od prašine i insekata
- radni napon minimalno u rasponu od 19 do 30 Vdc
- struja u mirovanju najviše 200 μA, struja u alarmu najviše 10 mA
- minimalno četiri stupnja osjetljivosti za detekciju dima (0,08/0,1/0,12/0,15 dB/m)
- minimalno četiri stupnja osjetljivosti termistora prema HRN EN 54 "ili jednakovrijedno ________" (A1R  / B / BR / A2S)
- minimalno pet načina rada: PLUS, ILI, I, DIM, TOPLINA
- radna temperatura minimalno u rasponu od -5°C do +40°C
- mora biti sukladan normi HRN EN 54-5, "
 ili jednakovrijedan ___________________"</t>
  </si>
  <si>
    <t>Dobava i isporuka adresabilne sirene napajane iz petlje, niske potrošnje, sljedećih minimalnih tehničkih karakteristika:
- napajanje iz petlje ili preko vanjskog napajanja
- termoplastično kućište crvene boje
- izbor minimalno 14 tonova (putem zasebnog programatora ili centrale za dojavu požara)
- mogućnost sinkronizacije s ostalim sirenama u sustavu
- signalizacijska LED s mogućnošću mijenjanja boje
- glasnoća do 101 dB(A)@1m
- integriran izolator kratkog spoja (prema HRN EN 54-17) ili jednakovrijednima__________________
- radni napon minimalno u rasponu od 20 do 30Vdc
- pogodna za vanjsku ugradnju (potpuna zaštita od prašine i vodenog mlaza pod bilo kojim putem)
- struja mirovanja najviše 0,5 mA
- struja alarma najviše 5 mA
- radna temperatura -10°C do +55°C
- mora biti sukladna norm HRN EN 54-3 
"ili jednakovrijedno ________________________</t>
  </si>
  <si>
    <t>Vrijednosti kod 650 m3/h kod 125 Pa vanjskog pritiska
- Potrošnja električne energije: 1,0 A
- Snaga: 144 W
- Broj okretaja: 2323 okr/mn
- vrijednost specifične snage ventilatora: 799 Ws/m3
- klasa specifične snage ventilatora: SFP3
Ventilator odsis: (650 m3/h - 103 Pa)
EC-Ventilator s kontinuiranom regulacijom   lopatice savinute prema nazad.
- Napon: 230 V/ 50 Hz
- Klasa zaštite: min IP 54 ili jednakovrijedno___________
Nazivne vrijednosti:
- Potrošnja električne energije: 2,5 A
- Snaga: 385 W
- Broj okretaja: 3400 okr/mn
Vrijednosti kod 650 m3/h zu 103 Pa vanjskog pritiska
- Potrošnja električne energije: 0,8 A
- Snaga: 122 W
- Broj okretaja: 2220 okr/mn
- Vrijednost specifične snage ventilatora: 678 Ws/m3
- Klasa specifične snage ventilatora: SFP2</t>
  </si>
  <si>
    <t>Dimenzije kućišta uređaja (bez dodataka):
Dužina: 	1700-1900 mm
Visina: 930-1000 mm
Dubina: 350-400 mm
Težina 110-130 kg (uključujući dodatnu opremu) DX izmjenjivač:
Vrsta: CHF 1000 Atyp 1-cirkulacija / tip 2
Broj redova 3
Volumen: 1,5 l
Podaci o hladnjaku:
Medij: R410A
Temperatura isparavanja: 5 °C
Snaga u radnoj točki: 4,0 kW
Maksimalna snaga: 4,3 kW
Ventilator dobava: (650 m3/h - 125 Pa)
 EC-ventilator s kontinuiranom regulacijom  lopatice savinute prema nazad.
-napon: 230 V/ 50 Hz
- Klasa zaštite: min IP 54 ili jednakovrijedno___________
Nazivne vrijednosti:
- Potrošnja električne energije: 2,5 A
- Potrošnja energije: 385 W
- Broj okretaja: 3400 okr/mn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</si>
</sst>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0.00\ &quot;kn&quot;;[Red]\-#,##0.00\ &quot;kn&quot;"/>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_-&quot;£&quot;* #,##0_-;\-&quot;£&quot;* #,##0_-;_-&quot;£&quot;* &quot;-&quot;_-;_-@_-"/>
    <numFmt numFmtId="166" formatCode="_-&quot;£&quot;* #,##0.00_-;\-&quot;£&quot;* #,##0.00_-;_-&quot;£&quot;* &quot;-&quot;??_-;_-@_-"/>
    <numFmt numFmtId="167" formatCode="_-* #,##0.00\ _k_n_-;\-* #,##0.00\ _k_n_-;_-* \-??\ _k_n_-;_-@_-"/>
    <numFmt numFmtId="168" formatCode="_(* #,##0.00_);_(* \(#,##0.00\);_(* \-??_);_(@_)"/>
    <numFmt numFmtId="169" formatCode="_-* #,##0.00\ &quot;€&quot;_-;\-* #,##0.00\ &quot;€&quot;_-;_-* &quot;-&quot;??\ &quot;€&quot;_-;_-@_-"/>
    <numFmt numFmtId="170" formatCode="_-* #,##0\ _S_k_-;\-* #,##0\ _S_k_-;_-* &quot;-&quot;\ _S_k_-;_-@_-"/>
    <numFmt numFmtId="171" formatCode="_-* #,##0\ &quot;zł&quot;_-;\-* #,##0\ &quot;zł&quot;_-;_-* &quot;-&quot;\ &quot;zł&quot;_-;_-@_-"/>
    <numFmt numFmtId="172" formatCode="_-* #,##0\ _z_ł_-;\-* #,##0\ _z_ł_-;_-* &quot;-&quot;\ _z_ł_-;_-@_-"/>
    <numFmt numFmtId="173" formatCode="_-* #,##0.00\ &quot;zł&quot;_-;\-* #,##0.00\ &quot;zł&quot;_-;_-* &quot;-&quot;??\ &quot;zł&quot;_-;_-@_-"/>
    <numFmt numFmtId="174" formatCode="_-* #,##0.00\ _z_ł_-;\-* #,##0.00\ _z_ł_-;_-* &quot;-&quot;??\ _z_ł_-;_-@_-"/>
    <numFmt numFmtId="175" formatCode="#,##0\ &quot;KM&quot;;\-#,##0\ &quot;KM&quot;"/>
    <numFmt numFmtId="176" formatCode="* #,##0.00\ ;\-* #,##0.00\ ;* \-#\ ;@\ "/>
    <numFmt numFmtId="177" formatCode="#,##0.00&quot;      &quot;;\-#,##0.00&quot;      &quot;;&quot; -&quot;#&quot;      &quot;;@\ "/>
    <numFmt numFmtId="178" formatCode="_(* #,##0.00_);_(* \(#,##0.00\);_(* &quot;-&quot;??_);_(@_)"/>
    <numFmt numFmtId="179" formatCode="_-* #,##0.00\ [$€-1]_-;\-* #,##0.00\ [$€-1]_-;_-* &quot;-&quot;??\ [$€-1]_-"/>
    <numFmt numFmtId="180" formatCode="#,##0\ &quot;kn&quot;"/>
  </numFmts>
  <fonts count="95">
    <font>
      <sz val="11"/>
      <color theme="1"/>
      <name val="Calibri"/>
      <family val="2"/>
      <charset val="238"/>
      <scheme val="minor"/>
    </font>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0"/>
      <name val="Calibri"/>
      <family val="2"/>
      <charset val="238"/>
      <scheme val="minor"/>
    </font>
    <font>
      <sz val="12"/>
      <name val="Arial"/>
      <family val="2"/>
      <charset val="238"/>
    </font>
    <font>
      <sz val="10"/>
      <name val="Arial CE"/>
      <charset val="238"/>
    </font>
    <font>
      <sz val="10"/>
      <name val="Arial"/>
      <family val="2"/>
      <charset val="238"/>
    </font>
    <font>
      <sz val="10"/>
      <name val="MS Sans Serif"/>
      <family val="2"/>
      <charset val="238"/>
    </font>
    <font>
      <sz val="10"/>
      <name val="Arial Narrow"/>
      <family val="2"/>
      <charset val="238"/>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font>
    <font>
      <sz val="11"/>
      <color theme="1"/>
      <name val="Calibri"/>
      <family val="2"/>
      <scheme val="minor"/>
    </font>
    <font>
      <sz val="11"/>
      <name val="7_Futura"/>
      <charset val="238"/>
    </font>
    <font>
      <sz val="11"/>
      <name val="Arial"/>
      <family val="2"/>
      <charset val="238"/>
    </font>
    <font>
      <sz val="11"/>
      <name val="7_Futura"/>
    </font>
    <font>
      <sz val="11"/>
      <color indexed="8"/>
      <name val="Calibri"/>
      <family val="2"/>
      <charset val="238"/>
    </font>
    <font>
      <sz val="11"/>
      <color indexed="9"/>
      <name val="Calibri"/>
      <family val="2"/>
      <charset val="238"/>
    </font>
    <font>
      <b/>
      <sz val="18"/>
      <color indexed="56"/>
      <name val="Cambria"/>
      <family val="2"/>
      <charset val="238"/>
    </font>
    <font>
      <b/>
      <sz val="11"/>
      <color indexed="8"/>
      <name val="Calibri"/>
      <family val="2"/>
      <charset val="238"/>
    </font>
    <font>
      <sz val="10"/>
      <name val="Helv"/>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sz val="11"/>
      <color indexed="62"/>
      <name val="Calibri"/>
      <family val="2"/>
      <charset val="238"/>
    </font>
    <font>
      <u/>
      <sz val="10"/>
      <color indexed="12"/>
      <name val="Arial CE"/>
      <charset val="238"/>
    </font>
    <font>
      <sz val="10"/>
      <name val="Arial PL"/>
      <charset val="238"/>
    </font>
    <font>
      <u/>
      <sz val="10"/>
      <color indexed="36"/>
      <name val="Arial CE"/>
      <charset val="238"/>
    </font>
    <font>
      <sz val="10"/>
      <name val="MS Sans Serif"/>
      <family val="2"/>
    </font>
    <font>
      <sz val="8"/>
      <name val="Arial"/>
      <family val="2"/>
    </font>
    <font>
      <sz val="10"/>
      <name val="Arial"/>
      <family val="2"/>
    </font>
    <font>
      <sz val="10"/>
      <name val="Times New Roman CE"/>
      <family val="1"/>
      <charset val="238"/>
    </font>
    <font>
      <sz val="12"/>
      <name val="Times New Roman CE"/>
      <family val="1"/>
      <charset val="238"/>
    </font>
    <font>
      <b/>
      <sz val="18"/>
      <color indexed="56"/>
      <name val="Cambria"/>
      <family val="1"/>
      <charset val="238"/>
    </font>
    <font>
      <sz val="11"/>
      <color indexed="9"/>
      <name val="Calibri"/>
      <family val="2"/>
    </font>
    <font>
      <b/>
      <sz val="11"/>
      <color indexed="8"/>
      <name val="Calibri"/>
      <family val="2"/>
    </font>
    <font>
      <u/>
      <sz val="10"/>
      <color theme="10"/>
      <name val="MS Sans Serif"/>
      <family val="2"/>
      <charset val="238"/>
    </font>
    <font>
      <sz val="10"/>
      <name val="Arial CE"/>
      <family val="2"/>
      <charset val="238"/>
    </font>
    <font>
      <u/>
      <sz val="8"/>
      <color indexed="36"/>
      <name val="Arial"/>
      <family val="2"/>
      <charset val="238"/>
    </font>
    <font>
      <sz val="11"/>
      <color indexed="8"/>
      <name val="Arial"/>
      <family val="2"/>
      <charset val="238"/>
    </font>
    <font>
      <sz val="11"/>
      <name val="Times New Roman"/>
      <family val="1"/>
      <charset val="238"/>
    </font>
    <font>
      <sz val="10"/>
      <name val="Arial CE"/>
    </font>
    <font>
      <sz val="11"/>
      <name val="Arial CE"/>
      <charset val="238"/>
    </font>
    <font>
      <sz val="10"/>
      <color indexed="8"/>
      <name val="Arial CE"/>
      <charset val="238"/>
    </font>
    <font>
      <sz val="10"/>
      <color theme="1"/>
      <name val="Arial"/>
      <family val="2"/>
      <charset val="238"/>
    </font>
    <font>
      <sz val="11"/>
      <color rgb="FF000000"/>
      <name val="Calibri"/>
      <family val="2"/>
      <charset val="238"/>
    </font>
    <font>
      <sz val="11"/>
      <name val="Calibri"/>
      <family val="2"/>
      <charset val="238"/>
      <scheme val="minor"/>
    </font>
    <font>
      <sz val="8"/>
      <name val="Calibri"/>
      <family val="2"/>
      <charset val="238"/>
      <scheme val="minor"/>
    </font>
    <font>
      <b/>
      <sz val="11"/>
      <name val="Calibri"/>
      <family val="2"/>
      <scheme val="minor"/>
    </font>
    <font>
      <sz val="11"/>
      <name val="Calibri"/>
      <family val="2"/>
      <scheme val="minor"/>
    </font>
    <font>
      <sz val="8"/>
      <name val="Calibri"/>
      <family val="2"/>
      <scheme val="minor"/>
    </font>
    <font>
      <sz val="9"/>
      <name val="Arial"/>
      <family val="2"/>
      <charset val="238"/>
    </font>
    <font>
      <sz val="16"/>
      <color theme="1"/>
      <name val="Calibri"/>
      <family val="2"/>
      <charset val="238"/>
      <scheme val="minor"/>
    </font>
    <font>
      <b/>
      <sz val="10"/>
      <color theme="1"/>
      <name val="Calibri"/>
      <family val="2"/>
      <scheme val="minor"/>
    </font>
    <font>
      <sz val="10"/>
      <color theme="1"/>
      <name val="Calibri"/>
      <family val="2"/>
      <scheme val="minor"/>
    </font>
    <font>
      <b/>
      <sz val="11"/>
      <color theme="1"/>
      <name val="Calibri"/>
      <family val="2"/>
      <scheme val="minor"/>
    </font>
    <font>
      <sz val="18"/>
      <color theme="1"/>
      <name val="Calibri"/>
      <family val="2"/>
      <charset val="238"/>
      <scheme val="minor"/>
    </font>
    <font>
      <sz val="8"/>
      <color theme="1"/>
      <name val="Calibri"/>
      <family val="2"/>
      <scheme val="minor"/>
    </font>
    <font>
      <b/>
      <sz val="14"/>
      <color theme="1"/>
      <name val="Calibri"/>
      <family val="2"/>
      <scheme val="minor"/>
    </font>
    <font>
      <b/>
      <sz val="14"/>
      <name val="Calibri"/>
      <family val="2"/>
      <scheme val="minor"/>
    </font>
    <font>
      <b/>
      <sz val="16"/>
      <color theme="1"/>
      <name val="Calibri"/>
      <family val="2"/>
      <scheme val="minor"/>
    </font>
    <font>
      <vertAlign val="superscript"/>
      <sz val="10"/>
      <name val="Calibri"/>
      <family val="2"/>
      <scheme val="minor"/>
    </font>
    <font>
      <sz val="6"/>
      <name val="Calibri"/>
      <family val="2"/>
      <scheme val="minor"/>
    </font>
    <font>
      <b/>
      <sz val="10"/>
      <name val="Calibri"/>
      <family val="2"/>
      <charset val="238"/>
      <scheme val="minor"/>
    </font>
    <font>
      <sz val="11"/>
      <name val="Bookman Old Style"/>
      <family val="1"/>
      <charset val="238"/>
    </font>
    <font>
      <u/>
      <sz val="16"/>
      <color theme="1"/>
      <name val="Calibri"/>
      <family val="2"/>
      <charset val="238"/>
      <scheme val="minor"/>
    </font>
    <font>
      <sz val="10"/>
      <color rgb="FFFF0000"/>
      <name val="Calibri"/>
      <family val="2"/>
      <charset val="238"/>
      <scheme val="minor"/>
    </font>
    <font>
      <sz val="6"/>
      <name val="Calibri"/>
      <family val="2"/>
      <charset val="238"/>
      <scheme val="minor"/>
    </font>
    <font>
      <b/>
      <sz val="11"/>
      <name val="Calibri"/>
      <family val="2"/>
      <charset val="238"/>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62"/>
      </patternFill>
    </fill>
    <fill>
      <patternFill patternType="solid">
        <fgColor indexed="45"/>
        <bgColor indexed="45"/>
      </patternFill>
    </fill>
    <fill>
      <patternFill patternType="solid">
        <fgColor indexed="29"/>
        <bgColor indexed="29"/>
      </patternFill>
    </fill>
    <fill>
      <patternFill patternType="solid">
        <fgColor indexed="10"/>
      </patternFill>
    </fill>
    <fill>
      <patternFill patternType="solid">
        <fgColor indexed="42"/>
        <bgColor indexed="42"/>
      </patternFill>
    </fill>
    <fill>
      <patternFill patternType="solid">
        <fgColor indexed="11"/>
        <bgColor indexed="11"/>
      </patternFill>
    </fill>
    <fill>
      <patternFill patternType="solid">
        <fgColor indexed="57"/>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patternFill>
    </fill>
    <fill>
      <patternFill patternType="solid">
        <fgColor indexed="43"/>
        <bgColor indexed="26"/>
      </patternFill>
    </fill>
    <fill>
      <patternFill patternType="solid">
        <fgColor indexed="55"/>
      </patternFill>
    </fill>
    <fill>
      <patternFill patternType="solid">
        <fgColor indexed="55"/>
        <bgColor indexed="23"/>
      </patternFill>
    </fill>
    <fill>
      <patternFill patternType="solid">
        <fgColor indexed="47"/>
        <bgColor indexed="64"/>
      </patternFill>
    </fill>
    <fill>
      <patternFill patternType="solid">
        <fgColor theme="6"/>
        <bgColor indexed="64"/>
      </patternFill>
    </fill>
    <fill>
      <patternFill patternType="solid">
        <fgColor indexed="45"/>
        <bgColor indexed="46"/>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style="thin">
        <color indexed="64"/>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2055">
    <xf numFmtId="0" fontId="0" fillId="0" borderId="0"/>
    <xf numFmtId="4" fontId="6" fillId="0" borderId="0"/>
    <xf numFmtId="4" fontId="6" fillId="0" borderId="0"/>
    <xf numFmtId="0" fontId="9" fillId="0" borderId="0"/>
    <xf numFmtId="0" fontId="7" fillId="0" borderId="0"/>
    <xf numFmtId="0" fontId="8" fillId="0" borderId="0" applyProtection="0"/>
    <xf numFmtId="0" fontId="8" fillId="0" borderId="0"/>
    <xf numFmtId="0" fontId="8" fillId="0" borderId="0"/>
    <xf numFmtId="0" fontId="10" fillId="0" borderId="0"/>
    <xf numFmtId="0" fontId="8" fillId="0" borderId="0"/>
    <xf numFmtId="167" fontId="8" fillId="0" borderId="0" applyFill="0" applyBorder="0" applyAlignment="0" applyProtection="0"/>
    <xf numFmtId="0" fontId="8" fillId="0" borderId="0"/>
    <xf numFmtId="0" fontId="8" fillId="0" borderId="0"/>
    <xf numFmtId="0" fontId="8" fillId="0" borderId="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9" applyNumberFormat="0" applyAlignment="0" applyProtection="0"/>
    <xf numFmtId="0" fontId="20" fillId="6" borderId="10" applyNumberFormat="0" applyAlignment="0" applyProtection="0"/>
    <xf numFmtId="0" fontId="21" fillId="6" borderId="9" applyNumberFormat="0" applyAlignment="0" applyProtection="0"/>
    <xf numFmtId="0" fontId="22" fillId="0" borderId="11" applyNumberFormat="0" applyFill="0" applyAlignment="0" applyProtection="0"/>
    <xf numFmtId="0" fontId="23" fillId="7" borderId="1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27" fillId="31" borderId="0" applyNumberFormat="0" applyBorder="0" applyAlignment="0" applyProtection="0"/>
    <xf numFmtId="0" fontId="28" fillId="0" borderId="0"/>
    <xf numFmtId="0" fontId="28" fillId="0" borderId="0"/>
    <xf numFmtId="0" fontId="8" fillId="0" borderId="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35"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0" borderId="0" applyNumberFormat="0" applyBorder="0" applyAlignment="0" applyProtection="0"/>
    <xf numFmtId="0" fontId="34" fillId="52"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8" fillId="0" borderId="0"/>
    <xf numFmtId="0" fontId="33" fillId="60" borderId="0" applyNumberFormat="0" applyBorder="0" applyAlignment="0" applyProtection="0"/>
    <xf numFmtId="0" fontId="33" fillId="61" borderId="0" applyNumberFormat="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60"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60"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60" fillId="69"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4" fillId="7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0" fillId="53" borderId="0" applyNumberFormat="0" applyBorder="0" applyAlignment="0" applyProtection="0"/>
    <xf numFmtId="0" fontId="33" fillId="72" borderId="0" applyNumberFormat="0" applyBorder="0" applyAlignment="0" applyProtection="0"/>
    <xf numFmtId="0" fontId="33" fillId="61" borderId="0" applyNumberFormat="0" applyBorder="0" applyAlignment="0" applyProtection="0"/>
    <xf numFmtId="0" fontId="34" fillId="7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0" fillId="54"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60" fillId="77" borderId="0" applyNumberFormat="0" applyBorder="0" applyAlignment="0" applyProtection="0"/>
    <xf numFmtId="0" fontId="49" fillId="0" borderId="0" applyNumberFormat="0" applyFill="0" applyBorder="0" applyAlignment="0" applyProtection="0"/>
    <xf numFmtId="0" fontId="8" fillId="79" borderId="15" applyNumberFormat="0" applyAlignment="0" applyProtection="0"/>
    <xf numFmtId="0" fontId="40" fillId="80" borderId="16" applyNumberFormat="0" applyAlignment="0" applyProtection="0"/>
    <xf numFmtId="0" fontId="46" fillId="0" borderId="17" applyNumberFormat="0" applyFill="0" applyAlignment="0" applyProtection="0"/>
    <xf numFmtId="0" fontId="33" fillId="0" borderId="0">
      <alignment horizontal="center" vertical="center"/>
    </xf>
    <xf numFmtId="0" fontId="33" fillId="0" borderId="0">
      <alignment horizontal="left" vertical="top" wrapText="1"/>
    </xf>
    <xf numFmtId="164" fontId="8" fillId="0" borderId="0" applyFont="0" applyFill="0" applyBorder="0" applyAlignment="0" applyProtection="0"/>
    <xf numFmtId="164" fontId="8" fillId="0" borderId="0" applyFont="0" applyFill="0" applyBorder="0" applyAlignment="0" applyProtection="0"/>
    <xf numFmtId="176" fontId="33" fillId="0" borderId="0" applyFill="0" applyBorder="0" applyAlignment="0" applyProtection="0"/>
    <xf numFmtId="164" fontId="8" fillId="0" borderId="0" applyFont="0" applyFill="0" applyBorder="0" applyAlignment="0" applyProtection="0"/>
    <xf numFmtId="176" fontId="33" fillId="0" borderId="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6" fontId="33" fillId="0" borderId="0" applyFill="0" applyBorder="0" applyAlignment="0" applyProtection="0"/>
    <xf numFmtId="0" fontId="8" fillId="78" borderId="15" applyNumberFormat="0" applyFont="0" applyAlignment="0" applyProtection="0"/>
    <xf numFmtId="169" fontId="54" fillId="0" borderId="0" applyFont="0" applyFill="0" applyBorder="0" applyAlignment="0" applyProtection="0"/>
    <xf numFmtId="170" fontId="7" fillId="0" borderId="0" applyFont="0" applyFill="0" applyBorder="0" applyAlignment="0" applyProtection="0"/>
    <xf numFmtId="0" fontId="38" fillId="40" borderId="0" applyNumberFormat="0" applyBorder="0" applyAlignment="0" applyProtection="0"/>
    <xf numFmtId="172" fontId="7" fillId="0" borderId="0" applyFont="0" applyFill="0" applyBorder="0" applyAlignment="0" applyProtection="0"/>
    <xf numFmtId="174" fontId="7" fillId="0" borderId="0" applyFont="0" applyFill="0" applyBorder="0" applyAlignment="0" applyProtection="0"/>
    <xf numFmtId="0" fontId="36" fillId="81" borderId="0" applyNumberFormat="0" applyBorder="0" applyAlignment="0" applyProtection="0"/>
    <xf numFmtId="0" fontId="36" fillId="82" borderId="0" applyNumberFormat="0" applyBorder="0" applyAlignment="0" applyProtection="0"/>
    <xf numFmtId="0" fontId="36" fillId="83" borderId="0" applyNumberFormat="0" applyBorder="0" applyAlignment="0" applyProtection="0"/>
    <xf numFmtId="0" fontId="50" fillId="37" borderId="16" applyNumberFormat="0" applyAlignment="0" applyProtection="0"/>
    <xf numFmtId="0" fontId="8" fillId="0" borderId="0"/>
    <xf numFmtId="0" fontId="5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33" borderId="0" applyNumberFormat="0" applyBorder="0" applyAlignment="0" applyProtection="0"/>
    <xf numFmtId="0" fontId="34" fillId="84" borderId="0" applyNumberFormat="0" applyBorder="0" applyAlignment="0" applyProtection="0"/>
    <xf numFmtId="0" fontId="34" fillId="85"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87" borderId="0" applyNumberFormat="0" applyBorder="0" applyAlignment="0" applyProtection="0"/>
    <xf numFmtId="0" fontId="39" fillId="88" borderId="18" applyNumberFormat="0" applyAlignment="0" applyProtection="0"/>
    <xf numFmtId="0" fontId="40" fillId="88" borderId="16" applyNumberFormat="0" applyAlignment="0" applyProtection="0"/>
    <xf numFmtId="0" fontId="57" fillId="0" borderId="0">
      <alignment horizontal="right" vertical="top"/>
    </xf>
    <xf numFmtId="0" fontId="58" fillId="0" borderId="0">
      <alignment horizontal="justify" vertical="top" wrapText="1"/>
    </xf>
    <xf numFmtId="0" fontId="57" fillId="0" borderId="0">
      <alignment horizontal="left"/>
    </xf>
    <xf numFmtId="4" fontId="58" fillId="0" borderId="0">
      <alignment horizontal="right"/>
    </xf>
    <xf numFmtId="0" fontId="58" fillId="0" borderId="0">
      <alignment horizontal="right"/>
    </xf>
    <xf numFmtId="0" fontId="41" fillId="39" borderId="0" applyNumberFormat="0" applyBorder="0" applyAlignment="0" applyProtection="0"/>
    <xf numFmtId="41"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45" fillId="90" borderId="0" applyNumberFormat="0" applyBorder="0" applyAlignment="0" applyProtection="0"/>
    <xf numFmtId="0" fontId="45" fillId="89" borderId="0" applyNumberFormat="0" applyBorder="0" applyAlignment="0" applyProtection="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8" fillId="0" borderId="0" applyProtection="0"/>
    <xf numFmtId="0" fontId="9" fillId="0" borderId="0"/>
    <xf numFmtId="0" fontId="8" fillId="0" borderId="0"/>
    <xf numFmtId="0" fontId="56" fillId="0" borderId="0"/>
    <xf numFmtId="0" fontId="56" fillId="0" borderId="0"/>
    <xf numFmtId="0" fontId="8" fillId="0" borderId="0"/>
    <xf numFmtId="175" fontId="8" fillId="0" borderId="0" applyProtection="0"/>
    <xf numFmtId="0" fontId="8" fillId="0" borderId="0"/>
    <xf numFmtId="0" fontId="8" fillId="0" borderId="0"/>
    <xf numFmtId="0" fontId="8" fillId="0" borderId="0"/>
    <xf numFmtId="175" fontId="8" fillId="0" borderId="0" applyProtection="0"/>
    <xf numFmtId="0" fontId="9" fillId="0" borderId="0"/>
    <xf numFmtId="0" fontId="9" fillId="0" borderId="0"/>
    <xf numFmtId="0" fontId="9" fillId="0" borderId="0"/>
    <xf numFmtId="0" fontId="9" fillId="0" borderId="0"/>
    <xf numFmtId="175" fontId="8" fillId="0" borderId="0" applyProtection="0"/>
    <xf numFmtId="0" fontId="11" fillId="0" borderId="0"/>
    <xf numFmtId="175" fontId="8" fillId="0" borderId="0" applyProtection="0"/>
    <xf numFmtId="0" fontId="9"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5" fontId="8" fillId="0" borderId="0" applyProtection="0"/>
    <xf numFmtId="0" fontId="11" fillId="0" borderId="0"/>
    <xf numFmtId="175" fontId="8" fillId="0" borderId="0" applyProtection="0"/>
    <xf numFmtId="0" fontId="11" fillId="0" borderId="0"/>
    <xf numFmtId="0" fontId="11" fillId="0" borderId="0"/>
    <xf numFmtId="0" fontId="8" fillId="0" borderId="0"/>
    <xf numFmtId="0" fontId="9" fillId="0" borderId="0"/>
    <xf numFmtId="175" fontId="8" fillId="0" borderId="0" applyProtection="0"/>
    <xf numFmtId="0" fontId="9" fillId="0" borderId="0"/>
    <xf numFmtId="175" fontId="8" fillId="0" borderId="0" applyProtection="0"/>
    <xf numFmtId="0" fontId="9" fillId="0" borderId="0"/>
    <xf numFmtId="0" fontId="9" fillId="0" borderId="0"/>
    <xf numFmtId="0" fontId="9" fillId="0" borderId="0"/>
    <xf numFmtId="175" fontId="8" fillId="0" borderId="0" applyProtection="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54" fillId="0" borderId="0"/>
    <xf numFmtId="0" fontId="8" fillId="0" borderId="0"/>
    <xf numFmtId="0" fontId="54"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31" fillId="0" borderId="0"/>
    <xf numFmtId="0" fontId="52" fillId="0" borderId="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30"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8" fillId="0" borderId="0"/>
    <xf numFmtId="0" fontId="8" fillId="0" borderId="0"/>
    <xf numFmtId="0" fontId="30" fillId="0" borderId="0"/>
    <xf numFmtId="0" fontId="30"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2"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applyNumberFormat="0" applyFill="0" applyBorder="0" applyAlignment="0" applyProtection="0">
      <alignment vertical="top"/>
      <protection locked="0"/>
    </xf>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6" fillId="0" borderId="17" applyNumberFormat="0" applyFill="0" applyAlignment="0" applyProtection="0"/>
    <xf numFmtId="0" fontId="47" fillId="92" borderId="22" applyNumberFormat="0" applyAlignment="0" applyProtection="0"/>
    <xf numFmtId="0" fontId="38" fillId="34" borderId="0" applyNumberFormat="0" applyBorder="0" applyAlignment="0" applyProtection="0"/>
    <xf numFmtId="0" fontId="35" fillId="0" borderId="0" applyNumberFormat="0" applyFill="0" applyBorder="0" applyAlignment="0" applyProtection="0"/>
    <xf numFmtId="0" fontId="39" fillId="80" borderId="18" applyNumberFormat="0" applyAlignment="0" applyProtection="0"/>
    <xf numFmtId="0" fontId="8" fillId="0" borderId="0"/>
    <xf numFmtId="0" fontId="37" fillId="0" borderId="0"/>
    <xf numFmtId="0" fontId="37" fillId="0" borderId="0"/>
    <xf numFmtId="0" fontId="8" fillId="0" borderId="0"/>
    <xf numFmtId="0" fontId="37" fillId="0" borderId="0"/>
    <xf numFmtId="0" fontId="8" fillId="0" borderId="0"/>
    <xf numFmtId="0" fontId="37" fillId="0" borderId="0"/>
    <xf numFmtId="0" fontId="37" fillId="0" borderId="0"/>
    <xf numFmtId="0" fontId="37" fillId="0" borderId="0"/>
    <xf numFmtId="0" fontId="8"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9" fillId="0" borderId="0" applyNumberForma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61" fillId="0" borderId="23" applyNumberFormat="0" applyFill="0" applyAlignment="0" applyProtection="0"/>
    <xf numFmtId="0" fontId="36" fillId="0" borderId="23" applyNumberFormat="0" applyFill="0" applyAlignment="0" applyProtection="0"/>
    <xf numFmtId="0" fontId="50" fillId="43" borderId="16" applyNumberFormat="0" applyAlignment="0" applyProtection="0"/>
    <xf numFmtId="4" fontId="55" fillId="93" borderId="24" applyFill="0" applyBorder="0" applyAlignment="0">
      <alignment horizontal="center"/>
    </xf>
    <xf numFmtId="0" fontId="47" fillId="91" borderId="22" applyNumberFormat="0" applyAlignment="0" applyProtection="0"/>
    <xf numFmtId="171" fontId="7" fillId="0" borderId="0" applyFont="0" applyFill="0" applyBorder="0" applyAlignment="0" applyProtection="0"/>
    <xf numFmtId="173" fontId="7" fillId="0" borderId="0" applyFont="0" applyFill="0" applyBorder="0" applyAlignment="0" applyProtection="0"/>
    <xf numFmtId="168" fontId="8" fillId="0" borderId="0" applyFill="0" applyBorder="0" applyAlignment="0" applyProtection="0"/>
    <xf numFmtId="168" fontId="8" fillId="0" borderId="0" applyFill="0" applyBorder="0" applyAlignment="0" applyProtection="0"/>
    <xf numFmtId="164" fontId="8" fillId="0" borderId="0" applyFont="0" applyFill="0" applyBorder="0" applyAlignment="0" applyProtection="0"/>
    <xf numFmtId="168" fontId="8" fillId="0" borderId="0" applyFill="0" applyBorder="0" applyAlignment="0" applyProtection="0"/>
    <xf numFmtId="168" fontId="8" fillId="0" borderId="0" applyFill="0" applyBorder="0" applyAlignment="0" applyProtection="0"/>
    <xf numFmtId="168" fontId="8" fillId="0" borderId="0" applyFill="0" applyBorder="0" applyAlignment="0" applyProtection="0"/>
    <xf numFmtId="168" fontId="8" fillId="0" borderId="0" applyFill="0" applyBorder="0" applyAlignment="0" applyProtection="0"/>
    <xf numFmtId="0" fontId="29" fillId="0" borderId="0"/>
    <xf numFmtId="0" fontId="33" fillId="78" borderId="15" applyNumberFormat="0" applyFont="0" applyAlignment="0" applyProtection="0"/>
    <xf numFmtId="0" fontId="33" fillId="44" borderId="0" applyNumberFormat="0" applyBorder="0" applyAlignment="0" applyProtection="0"/>
    <xf numFmtId="0" fontId="41" fillId="95" borderId="0" applyNumberFormat="0" applyBorder="0" applyAlignment="0" applyProtection="0"/>
    <xf numFmtId="0" fontId="64" fillId="0" borderId="0" applyNumberFormat="0" applyFill="0" applyBorder="0" applyAlignment="0" applyProtection="0">
      <alignment vertical="top"/>
      <protection locked="0"/>
    </xf>
    <xf numFmtId="0" fontId="33" fillId="78" borderId="15" applyNumberFormat="0" applyFont="0" applyAlignment="0" applyProtection="0"/>
    <xf numFmtId="0" fontId="33" fillId="78" borderId="15" applyNumberFormat="0" applyFont="0" applyAlignment="0" applyProtection="0"/>
    <xf numFmtId="0" fontId="56" fillId="0" borderId="0"/>
    <xf numFmtId="0" fontId="33" fillId="78" borderId="15" applyNumberFormat="0" applyFont="0" applyAlignment="0" applyProtection="0"/>
    <xf numFmtId="0" fontId="33" fillId="78" borderId="15" applyNumberFormat="0" applyFon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7" fontId="8" fillId="0" borderId="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8" fillId="0" borderId="0" applyFill="0" applyBorder="0" applyAlignment="0" applyProtection="0"/>
    <xf numFmtId="164" fontId="8" fillId="0" borderId="0" applyFont="0" applyFill="0" applyBorder="0" applyAlignment="0" applyProtection="0"/>
    <xf numFmtId="178"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7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179" fontId="56" fillId="0" borderId="0" applyFont="0" applyFill="0" applyBorder="0" applyAlignment="0" applyProtection="0"/>
    <xf numFmtId="0" fontId="33" fillId="0" borderId="0"/>
    <xf numFmtId="0" fontId="39" fillId="80" borderId="18" applyNumberFormat="0" applyAlignment="0" applyProtection="0"/>
    <xf numFmtId="0" fontId="39" fillId="80" borderId="18" applyNumberFormat="0" applyAlignment="0" applyProtection="0"/>
    <xf numFmtId="44" fontId="70" fillId="0" borderId="0" applyFont="0" applyFill="0" applyBorder="0" applyAlignment="0" applyProtection="0"/>
    <xf numFmtId="0" fontId="8" fillId="0" borderId="0"/>
    <xf numFmtId="0" fontId="56" fillId="0" borderId="0"/>
    <xf numFmtId="0" fontId="56" fillId="0" borderId="0"/>
    <xf numFmtId="0" fontId="65" fillId="0" borderId="0"/>
    <xf numFmtId="4" fontId="58" fillId="0" borderId="0">
      <alignment horizontal="right" wrapText="1"/>
    </xf>
    <xf numFmtId="0" fontId="58" fillId="0" borderId="0">
      <alignment horizontal="right"/>
    </xf>
    <xf numFmtId="4" fontId="58" fillId="0" borderId="0">
      <alignment horizontal="right"/>
    </xf>
    <xf numFmtId="0" fontId="35" fillId="0" borderId="0" applyNumberFormat="0" applyFill="0" applyBorder="0" applyAlignment="0" applyProtection="0"/>
    <xf numFmtId="0" fontId="67" fillId="0" borderId="0"/>
    <xf numFmtId="0" fontId="35" fillId="0" borderId="0" applyNumberFormat="0" applyFill="0" applyBorder="0" applyAlignment="0" applyProtection="0"/>
    <xf numFmtId="0" fontId="8" fillId="0" borderId="0"/>
    <xf numFmtId="0" fontId="8" fillId="0" borderId="0"/>
    <xf numFmtId="0" fontId="8" fillId="0" borderId="0"/>
    <xf numFmtId="0" fontId="63" fillId="0" borderId="0"/>
    <xf numFmtId="0" fontId="33" fillId="0" borderId="0"/>
    <xf numFmtId="0" fontId="8" fillId="0" borderId="0"/>
    <xf numFmtId="0" fontId="8" fillId="0" borderId="0"/>
    <xf numFmtId="0" fontId="71" fillId="0" borderId="0"/>
    <xf numFmtId="0" fontId="65" fillId="0" borderId="0"/>
    <xf numFmtId="0" fontId="56" fillId="0" borderId="0"/>
    <xf numFmtId="0" fontId="8" fillId="0" borderId="0"/>
    <xf numFmtId="0" fontId="11" fillId="0" borderId="0"/>
    <xf numFmtId="0" fontId="8" fillId="0" borderId="0"/>
    <xf numFmtId="0" fontId="8" fillId="0" borderId="0"/>
    <xf numFmtId="0" fontId="66" fillId="0" borderId="0">
      <alignment horizontal="left"/>
    </xf>
    <xf numFmtId="0" fontId="8" fillId="0" borderId="0"/>
    <xf numFmtId="177" fontId="8" fillId="0" borderId="0" applyFill="0" applyBorder="0" applyAlignment="0" applyProtection="0"/>
    <xf numFmtId="0" fontId="11" fillId="0" borderId="0"/>
    <xf numFmtId="0" fontId="56" fillId="0" borderId="0"/>
    <xf numFmtId="0" fontId="66" fillId="0" borderId="0">
      <alignment horizontal="left"/>
    </xf>
    <xf numFmtId="0" fontId="8" fillId="0" borderId="0"/>
    <xf numFmtId="0" fontId="56" fillId="0" borderId="0"/>
    <xf numFmtId="0" fontId="56" fillId="0" borderId="0"/>
    <xf numFmtId="0" fontId="56" fillId="0" borderId="0"/>
    <xf numFmtId="0" fontId="8" fillId="0" borderId="0"/>
    <xf numFmtId="0" fontId="66" fillId="0" borderId="0">
      <alignment horizontal="left"/>
    </xf>
    <xf numFmtId="0" fontId="7" fillId="0" borderId="0"/>
    <xf numFmtId="0" fontId="7" fillId="0" borderId="0"/>
    <xf numFmtId="0" fontId="8" fillId="0" borderId="0"/>
    <xf numFmtId="0" fontId="63" fillId="0" borderId="0"/>
    <xf numFmtId="0" fontId="11" fillId="0" borderId="0"/>
    <xf numFmtId="0" fontId="33" fillId="0" borderId="0"/>
    <xf numFmtId="0" fontId="33" fillId="0" borderId="0"/>
    <xf numFmtId="0" fontId="8" fillId="0" borderId="0"/>
    <xf numFmtId="0" fontId="8" fillId="0" borderId="0"/>
    <xf numFmtId="0" fontId="8" fillId="0" borderId="0"/>
    <xf numFmtId="0" fontId="8" fillId="0" borderId="0"/>
    <xf numFmtId="0" fontId="67" fillId="0" borderId="0"/>
    <xf numFmtId="49" fontId="68" fillId="0" borderId="0">
      <alignment horizontal="justify" vertical="justify" wrapText="1"/>
      <protection locked="0"/>
    </xf>
    <xf numFmtId="0" fontId="8" fillId="0" borderId="0"/>
    <xf numFmtId="0" fontId="71" fillId="0" borderId="0"/>
    <xf numFmtId="0" fontId="8" fillId="0" borderId="0"/>
    <xf numFmtId="0" fontId="11" fillId="0" borderId="0"/>
    <xf numFmtId="0" fontId="56" fillId="0" borderId="0"/>
    <xf numFmtId="0" fontId="56" fillId="0" borderId="0"/>
    <xf numFmtId="0" fontId="7" fillId="0" borderId="0"/>
    <xf numFmtId="0" fontId="66" fillId="0" borderId="0">
      <alignment horizontal="left"/>
    </xf>
    <xf numFmtId="0" fontId="70" fillId="0" borderId="0"/>
    <xf numFmtId="0" fontId="11" fillId="0" borderId="0"/>
    <xf numFmtId="0" fontId="11" fillId="0" borderId="0"/>
    <xf numFmtId="0" fontId="7" fillId="0" borderId="0"/>
    <xf numFmtId="0" fontId="11" fillId="0" borderId="0"/>
    <xf numFmtId="0" fontId="8" fillId="0" borderId="0"/>
    <xf numFmtId="0" fontId="8" fillId="0" borderId="0"/>
    <xf numFmtId="0" fontId="33" fillId="0" borderId="0"/>
    <xf numFmtId="0" fontId="70" fillId="0" borderId="0"/>
    <xf numFmtId="0" fontId="8" fillId="0" borderId="0"/>
    <xf numFmtId="0" fontId="33" fillId="78" borderId="15" applyNumberFormat="0" applyFont="0" applyAlignment="0" applyProtection="0"/>
    <xf numFmtId="0" fontId="11" fillId="0" borderId="0"/>
    <xf numFmtId="0" fontId="11"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0" fontId="66"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8" fillId="0" borderId="0"/>
    <xf numFmtId="0" fontId="68" fillId="0" borderId="0"/>
    <xf numFmtId="0" fontId="68" fillId="0" borderId="0"/>
    <xf numFmtId="0" fontId="68" fillId="0" borderId="0"/>
    <xf numFmtId="0" fontId="68" fillId="0" borderId="0"/>
    <xf numFmtId="0" fontId="33" fillId="0" borderId="0"/>
    <xf numFmtId="0" fontId="33" fillId="0" borderId="0"/>
    <xf numFmtId="0" fontId="11" fillId="0" borderId="0"/>
    <xf numFmtId="0" fontId="33" fillId="0" borderId="0"/>
    <xf numFmtId="0" fontId="68" fillId="0" borderId="0"/>
    <xf numFmtId="0" fontId="68" fillId="0" borderId="0"/>
    <xf numFmtId="0" fontId="68" fillId="0" borderId="0"/>
    <xf numFmtId="0" fontId="68" fillId="0" borderId="0"/>
    <xf numFmtId="0" fontId="11" fillId="0" borderId="0"/>
    <xf numFmtId="0" fontId="8" fillId="0" borderId="0"/>
    <xf numFmtId="0" fontId="69" fillId="0" borderId="0"/>
    <xf numFmtId="0" fontId="33" fillId="44" borderId="0" applyNumberFormat="0" applyBorder="0" applyAlignment="0" applyProtection="0"/>
    <xf numFmtId="44" fontId="70" fillId="0" borderId="0" applyFont="0" applyFill="0" applyBorder="0" applyAlignment="0" applyProtection="0"/>
    <xf numFmtId="0" fontId="56" fillId="0" borderId="0"/>
    <xf numFmtId="0" fontId="37" fillId="0" borderId="0"/>
    <xf numFmtId="0" fontId="49" fillId="0" borderId="0" applyNumberFormat="0" applyFill="0" applyBorder="0" applyAlignment="0" applyProtection="0"/>
    <xf numFmtId="0" fontId="29" fillId="0" borderId="0"/>
    <xf numFmtId="4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3" fillId="0" borderId="0"/>
    <xf numFmtId="0" fontId="11" fillId="0" borderId="0"/>
    <xf numFmtId="0" fontId="39" fillId="80" borderId="18" applyNumberFormat="0" applyAlignment="0" applyProtection="0"/>
    <xf numFmtId="0" fontId="39" fillId="80" borderId="18" applyNumberFormat="0" applyAlignment="0" applyProtection="0"/>
    <xf numFmtId="0" fontId="63" fillId="0" borderId="0"/>
    <xf numFmtId="0" fontId="8" fillId="0" borderId="0"/>
    <xf numFmtId="0" fontId="11" fillId="0" borderId="0"/>
    <xf numFmtId="0" fontId="8" fillId="0" borderId="0"/>
    <xf numFmtId="0" fontId="66" fillId="0" borderId="0">
      <alignment horizontal="left"/>
    </xf>
    <xf numFmtId="0" fontId="8" fillId="0" borderId="0"/>
    <xf numFmtId="0" fontId="66" fillId="0" borderId="0">
      <alignment horizontal="left"/>
    </xf>
    <xf numFmtId="0" fontId="65" fillId="0" borderId="0"/>
    <xf numFmtId="0" fontId="35" fillId="0" borderId="0" applyNumberFormat="0" applyFill="0" applyBorder="0" applyAlignment="0" applyProtection="0"/>
    <xf numFmtId="0" fontId="56" fillId="0" borderId="0"/>
    <xf numFmtId="0" fontId="56" fillId="0" borderId="0"/>
    <xf numFmtId="0" fontId="8" fillId="0" borderId="0"/>
    <xf numFmtId="0" fontId="56" fillId="0" borderId="0"/>
    <xf numFmtId="0" fontId="11" fillId="0" borderId="0"/>
    <xf numFmtId="0" fontId="11" fillId="0" borderId="0"/>
    <xf numFmtId="0" fontId="8" fillId="0" borderId="0"/>
    <xf numFmtId="0" fontId="66" fillId="0" borderId="0">
      <alignment horizontal="left"/>
    </xf>
    <xf numFmtId="0" fontId="8" fillId="0" borderId="0"/>
    <xf numFmtId="0" fontId="8" fillId="0" borderId="0"/>
    <xf numFmtId="0" fontId="65" fillId="0" borderId="0"/>
    <xf numFmtId="0" fontId="56" fillId="0" borderId="0"/>
    <xf numFmtId="0" fontId="11" fillId="0" borderId="0"/>
    <xf numFmtId="0" fontId="11" fillId="0" borderId="0"/>
    <xf numFmtId="0" fontId="8" fillId="0" borderId="0"/>
    <xf numFmtId="0" fontId="66" fillId="0" borderId="0">
      <alignment horizontal="left"/>
    </xf>
    <xf numFmtId="0" fontId="8" fillId="0" borderId="0"/>
    <xf numFmtId="0" fontId="8" fillId="0" borderId="0"/>
    <xf numFmtId="0" fontId="11" fillId="0" borderId="0"/>
    <xf numFmtId="0" fontId="56" fillId="0" borderId="0"/>
    <xf numFmtId="0" fontId="56" fillId="0" borderId="0"/>
    <xf numFmtId="0" fontId="65" fillId="0" borderId="0"/>
    <xf numFmtId="0" fontId="56" fillId="0" borderId="0"/>
    <xf numFmtId="0" fontId="66" fillId="0" borderId="0">
      <alignment horizontal="left"/>
    </xf>
    <xf numFmtId="0" fontId="8" fillId="0" borderId="0"/>
    <xf numFmtId="0" fontId="8" fillId="0" borderId="0"/>
    <xf numFmtId="0" fontId="66" fillId="0" borderId="0">
      <alignment horizontal="left"/>
    </xf>
    <xf numFmtId="0" fontId="11" fillId="0" borderId="0"/>
    <xf numFmtId="0" fontId="11" fillId="0" borderId="0"/>
    <xf numFmtId="0" fontId="8" fillId="0" borderId="0"/>
    <xf numFmtId="0" fontId="63" fillId="0" borderId="0"/>
    <xf numFmtId="0" fontId="56" fillId="0" borderId="0"/>
    <xf numFmtId="0" fontId="33" fillId="0" borderId="0"/>
    <xf numFmtId="0" fontId="8" fillId="0" borderId="0"/>
    <xf numFmtId="0" fontId="56" fillId="0" borderId="0"/>
    <xf numFmtId="0" fontId="56" fillId="0" borderId="0"/>
    <xf numFmtId="0" fontId="65" fillId="0" borderId="0"/>
    <xf numFmtId="0" fontId="35" fillId="0" borderId="0" applyNumberFormat="0" applyFill="0" applyBorder="0" applyAlignment="0" applyProtection="0"/>
    <xf numFmtId="0" fontId="67" fillId="0" borderId="0"/>
    <xf numFmtId="0" fontId="66" fillId="0" borderId="0">
      <alignment horizontal="left"/>
    </xf>
    <xf numFmtId="0" fontId="8" fillId="0" borderId="0"/>
    <xf numFmtId="0" fontId="71" fillId="0" borderId="0"/>
    <xf numFmtId="0" fontId="8" fillId="0" borderId="0"/>
    <xf numFmtId="0" fontId="8" fillId="0" borderId="0"/>
    <xf numFmtId="0" fontId="66" fillId="0" borderId="0">
      <alignment horizontal="left"/>
    </xf>
    <xf numFmtId="0" fontId="8" fillId="0" borderId="0"/>
    <xf numFmtId="0" fontId="7" fillId="0" borderId="0"/>
    <xf numFmtId="0" fontId="11" fillId="0" borderId="0"/>
    <xf numFmtId="0" fontId="70" fillId="0" borderId="0"/>
    <xf numFmtId="0" fontId="11" fillId="0" borderId="0"/>
    <xf numFmtId="0" fontId="8"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56" fillId="0" borderId="0"/>
    <xf numFmtId="0" fontId="8" fillId="0" borderId="0"/>
    <xf numFmtId="0" fontId="38" fillId="34" borderId="0" applyNumberFormat="0" applyBorder="0" applyAlignment="0" applyProtection="0"/>
    <xf numFmtId="0" fontId="38" fillId="34" borderId="0" applyNumberFormat="0" applyBorder="0" applyAlignment="0" applyProtection="0"/>
    <xf numFmtId="0" fontId="8" fillId="0" borderId="0"/>
    <xf numFmtId="44" fontId="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0" fontId="56" fillId="0" borderId="0"/>
    <xf numFmtId="0" fontId="56" fillId="0" borderId="0"/>
    <xf numFmtId="0" fontId="68" fillId="0" borderId="0"/>
    <xf numFmtId="0" fontId="68" fillId="0" borderId="0"/>
    <xf numFmtId="0" fontId="68" fillId="0" borderId="0"/>
    <xf numFmtId="0" fontId="68" fillId="0" borderId="0"/>
    <xf numFmtId="0" fontId="65" fillId="0" borderId="0"/>
    <xf numFmtId="0" fontId="67" fillId="0" borderId="0"/>
    <xf numFmtId="0" fontId="35" fillId="0" borderId="0" applyNumberFormat="0" applyFill="0" applyBorder="0" applyAlignment="0" applyProtection="0"/>
    <xf numFmtId="0" fontId="8" fillId="0" borderId="0"/>
    <xf numFmtId="0" fontId="7" fillId="0" borderId="0"/>
    <xf numFmtId="0" fontId="71" fillId="0" borderId="0"/>
    <xf numFmtId="0" fontId="8" fillId="0" borderId="0"/>
    <xf numFmtId="0" fontId="66" fillId="0" borderId="0">
      <alignment horizontal="left"/>
    </xf>
    <xf numFmtId="177" fontId="8" fillId="0" borderId="0" applyFill="0" applyBorder="0" applyAlignment="0" applyProtection="0"/>
    <xf numFmtId="0" fontId="8" fillId="0" borderId="0"/>
    <xf numFmtId="0" fontId="33" fillId="0" borderId="0"/>
    <xf numFmtId="0" fontId="33" fillId="0" borderId="0"/>
    <xf numFmtId="0" fontId="66" fillId="0" borderId="0">
      <alignment horizontal="left"/>
    </xf>
    <xf numFmtId="0" fontId="7" fillId="0" borderId="0"/>
    <xf numFmtId="0" fontId="8" fillId="0" borderId="0"/>
    <xf numFmtId="0" fontId="70" fillId="0" borderId="0"/>
    <xf numFmtId="0" fontId="11" fillId="0" borderId="0"/>
    <xf numFmtId="0" fontId="33" fillId="78" borderId="15" applyNumberFormat="0" applyFont="0" applyAlignment="0" applyProtection="0"/>
    <xf numFmtId="0" fontId="33" fillId="78" borderId="15" applyNumberFormat="0" applyFont="0" applyAlignment="0" applyProtection="0"/>
    <xf numFmtId="0" fontId="8" fillId="0" borderId="0"/>
    <xf numFmtId="0" fontId="8" fillId="0" borderId="0"/>
    <xf numFmtId="0" fontId="33" fillId="44" borderId="0" applyNumberFormat="0" applyBorder="0" applyAlignment="0" applyProtection="0"/>
    <xf numFmtId="0" fontId="56" fillId="0" borderId="0"/>
    <xf numFmtId="0" fontId="37" fillId="0" borderId="0"/>
    <xf numFmtId="0" fontId="49" fillId="0" borderId="0" applyNumberForma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0" fontId="39" fillId="80" borderId="18" applyNumberFormat="0" applyAlignment="0" applyProtection="0"/>
    <xf numFmtId="0" fontId="8"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8"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56" fillId="0" borderId="0"/>
    <xf numFmtId="0" fontId="68" fillId="0" borderId="0"/>
    <xf numFmtId="0" fontId="68" fillId="0" borderId="0"/>
    <xf numFmtId="0" fontId="68" fillId="0" borderId="0"/>
    <xf numFmtId="0" fontId="68" fillId="0" borderId="0"/>
    <xf numFmtId="0" fontId="56" fillId="0" borderId="0"/>
    <xf numFmtId="0" fontId="65" fillId="0" borderId="0"/>
    <xf numFmtId="0" fontId="67" fillId="0" borderId="0"/>
    <xf numFmtId="0" fontId="35" fillId="0" borderId="0" applyNumberFormat="0" applyFill="0" applyBorder="0" applyAlignment="0" applyProtection="0"/>
    <xf numFmtId="0" fontId="7" fillId="0" borderId="0"/>
    <xf numFmtId="0" fontId="8" fillId="0" borderId="0"/>
    <xf numFmtId="0" fontId="71" fillId="0" borderId="0"/>
    <xf numFmtId="0" fontId="8" fillId="0" borderId="0"/>
    <xf numFmtId="177" fontId="8" fillId="0" borderId="0" applyFill="0" applyBorder="0" applyAlignment="0" applyProtection="0"/>
    <xf numFmtId="0" fontId="33" fillId="0" borderId="0"/>
    <xf numFmtId="0" fontId="33" fillId="0" borderId="0"/>
    <xf numFmtId="0" fontId="8" fillId="0" borderId="0"/>
    <xf numFmtId="0" fontId="66" fillId="0" borderId="0">
      <alignment horizontal="left"/>
    </xf>
    <xf numFmtId="0" fontId="7" fillId="0" borderId="0"/>
    <xf numFmtId="0" fontId="70" fillId="0" borderId="0"/>
    <xf numFmtId="0" fontId="11" fillId="0" borderId="0"/>
    <xf numFmtId="0" fontId="33" fillId="78" borderId="15" applyNumberFormat="0" applyFont="0" applyAlignment="0" applyProtection="0"/>
    <xf numFmtId="0" fontId="8" fillId="0" borderId="0"/>
    <xf numFmtId="0" fontId="33" fillId="78" borderId="15" applyNumberFormat="0" applyFont="0" applyAlignment="0" applyProtection="0"/>
    <xf numFmtId="0" fontId="8"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8" fillId="0" borderId="0" applyFont="0" applyFill="0" applyBorder="0" applyAlignment="0" applyProtection="0"/>
    <xf numFmtId="164" fontId="8" fillId="0" borderId="0" applyFont="0" applyFill="0" applyBorder="0" applyAlignment="0" applyProtection="0"/>
    <xf numFmtId="0" fontId="39" fillId="80" borderId="18" applyNumberFormat="0" applyAlignment="0" applyProtection="0"/>
    <xf numFmtId="0" fontId="63" fillId="0" borderId="0"/>
    <xf numFmtId="0" fontId="11" fillId="0" borderId="0"/>
    <xf numFmtId="0" fontId="39" fillId="80" borderId="18" applyNumberFormat="0" applyAlignment="0" applyProtection="0"/>
    <xf numFmtId="0" fontId="33" fillId="0" borderId="0"/>
    <xf numFmtId="0" fontId="33" fillId="0" borderId="0"/>
    <xf numFmtId="0" fontId="8"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56" fillId="0" borderId="0"/>
    <xf numFmtId="0" fontId="67" fillId="0" borderId="0"/>
    <xf numFmtId="0" fontId="35" fillId="0" borderId="0" applyNumberFormat="0" applyFill="0" applyBorder="0" applyAlignment="0" applyProtection="0"/>
    <xf numFmtId="0" fontId="7" fillId="0" borderId="0"/>
    <xf numFmtId="0" fontId="8" fillId="0" borderId="0"/>
    <xf numFmtId="0" fontId="71" fillId="0" borderId="0"/>
    <xf numFmtId="0" fontId="8" fillId="0" borderId="0"/>
    <xf numFmtId="177" fontId="8" fillId="0" borderId="0" applyFill="0" applyBorder="0" applyAlignment="0" applyProtection="0"/>
    <xf numFmtId="0" fontId="33" fillId="0" borderId="0"/>
    <xf numFmtId="0" fontId="33" fillId="0" borderId="0"/>
    <xf numFmtId="0" fontId="66" fillId="0" borderId="0">
      <alignment horizontal="left"/>
    </xf>
    <xf numFmtId="0" fontId="7" fillId="0" borderId="0"/>
    <xf numFmtId="0" fontId="70" fillId="0" borderId="0"/>
    <xf numFmtId="0" fontId="11" fillId="0" borderId="0"/>
    <xf numFmtId="0" fontId="33" fillId="78" borderId="15" applyNumberFormat="0" applyFont="0" applyAlignment="0" applyProtection="0"/>
    <xf numFmtId="0" fontId="8" fillId="0" borderId="0"/>
    <xf numFmtId="0" fontId="33" fillId="78" borderId="15" applyNumberFormat="0" applyFont="0" applyAlignment="0" applyProtection="0"/>
    <xf numFmtId="0" fontId="8"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8" fillId="0" borderId="0" applyFont="0" applyFill="0" applyBorder="0" applyAlignment="0" applyProtection="0"/>
    <xf numFmtId="164" fontId="8" fillId="0" borderId="0" applyFont="0" applyFill="0" applyBorder="0" applyAlignment="0" applyProtection="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8"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35" fillId="0" borderId="0" applyNumberFormat="0" applyFill="0" applyBorder="0" applyAlignment="0" applyProtection="0"/>
    <xf numFmtId="0" fontId="7" fillId="0" borderId="0"/>
    <xf numFmtId="0" fontId="8" fillId="0" borderId="0"/>
    <xf numFmtId="0" fontId="71" fillId="0" borderId="0"/>
    <xf numFmtId="0" fontId="8" fillId="0" borderId="0"/>
    <xf numFmtId="177" fontId="8" fillId="0" borderId="0" applyFill="0" applyBorder="0" applyAlignment="0" applyProtection="0"/>
    <xf numFmtId="0" fontId="33" fillId="0" borderId="0"/>
    <xf numFmtId="0" fontId="33" fillId="0" borderId="0"/>
    <xf numFmtId="0" fontId="7" fillId="0" borderId="0"/>
    <xf numFmtId="0" fontId="70" fillId="0" borderId="0"/>
    <xf numFmtId="0" fontId="11" fillId="0" borderId="0"/>
    <xf numFmtId="0" fontId="33" fillId="78" borderId="15" applyNumberFormat="0" applyFont="0" applyAlignment="0" applyProtection="0"/>
    <xf numFmtId="0" fontId="8"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8" fillId="0" borderId="0" applyFont="0" applyFill="0" applyBorder="0" applyAlignment="0" applyProtection="0"/>
    <xf numFmtId="164" fontId="8" fillId="0" borderId="0" applyFont="0" applyFill="0" applyBorder="0" applyAlignment="0" applyProtection="0"/>
    <xf numFmtId="0" fontId="29" fillId="0" borderId="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8"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7" fillId="0" borderId="0"/>
    <xf numFmtId="0" fontId="8" fillId="0" borderId="0"/>
    <xf numFmtId="0" fontId="71" fillId="0" borderId="0"/>
    <xf numFmtId="0" fontId="8" fillId="0" borderId="0"/>
    <xf numFmtId="177" fontId="8" fillId="0" borderId="0" applyFill="0" applyBorder="0" applyAlignment="0" applyProtection="0"/>
    <xf numFmtId="0" fontId="33" fillId="0" borderId="0"/>
    <xf numFmtId="0" fontId="33" fillId="0" borderId="0"/>
    <xf numFmtId="0" fontId="7" fillId="0" borderId="0"/>
    <xf numFmtId="0" fontId="70" fillId="0" borderId="0"/>
    <xf numFmtId="0" fontId="11" fillId="0" borderId="0"/>
    <xf numFmtId="0" fontId="33" fillId="78" borderId="15" applyNumberFormat="0" applyFont="0" applyAlignment="0" applyProtection="0"/>
    <xf numFmtId="0" fontId="8"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8" fillId="0" borderId="0" applyFont="0" applyFill="0" applyBorder="0" applyAlignment="0" applyProtection="0"/>
    <xf numFmtId="164" fontId="8" fillId="0" borderId="0" applyFont="0" applyFill="0" applyBorder="0" applyAlignment="0" applyProtection="0"/>
    <xf numFmtId="0" fontId="29" fillId="0" borderId="0"/>
    <xf numFmtId="0" fontId="39" fillId="80" borderId="18" applyNumberFormat="0" applyAlignment="0" applyProtection="0"/>
    <xf numFmtId="0" fontId="39" fillId="80" borderId="18" applyNumberFormat="0" applyAlignment="0" applyProtection="0"/>
    <xf numFmtId="0" fontId="33" fillId="0" borderId="0"/>
    <xf numFmtId="0" fontId="8"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7" fillId="0" borderId="0"/>
    <xf numFmtId="177" fontId="8" fillId="0" borderId="0" applyFill="0" applyBorder="0" applyAlignment="0" applyProtection="0"/>
    <xf numFmtId="0" fontId="33" fillId="0" borderId="0"/>
    <xf numFmtId="0" fontId="33" fillId="0" borderId="0"/>
    <xf numFmtId="0" fontId="33" fillId="78" borderId="15" applyNumberFormat="0" applyFont="0" applyAlignment="0" applyProtection="0"/>
    <xf numFmtId="0" fontId="8"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8" fillId="0" borderId="0" applyFont="0" applyFill="0" applyBorder="0" applyAlignment="0" applyProtection="0"/>
    <xf numFmtId="0" fontId="29" fillId="0" borderId="0"/>
    <xf numFmtId="0" fontId="39" fillId="80" borderId="18" applyNumberFormat="0" applyAlignment="0" applyProtection="0"/>
    <xf numFmtId="0" fontId="33"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6" fillId="0" borderId="0">
      <alignment horizontal="left"/>
    </xf>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33" fillId="0" borderId="0"/>
    <xf numFmtId="0" fontId="33" fillId="0" borderId="0"/>
    <xf numFmtId="0" fontId="8" fillId="0" borderId="0"/>
    <xf numFmtId="0" fontId="56" fillId="0" borderId="0"/>
    <xf numFmtId="0" fontId="37" fillId="0" borderId="0"/>
    <xf numFmtId="0" fontId="49" fillId="0" borderId="0" applyNumberForma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28" fillId="0" borderId="0"/>
    <xf numFmtId="0" fontId="56" fillId="0" borderId="0"/>
    <xf numFmtId="0" fontId="28" fillId="0" borderId="0"/>
    <xf numFmtId="0" fontId="8" fillId="79" borderId="28" applyNumberFormat="0" applyAlignment="0" applyProtection="0"/>
    <xf numFmtId="0" fontId="40" fillId="80" borderId="29" applyNumberFormat="0" applyAlignment="0" applyProtection="0"/>
    <xf numFmtId="0" fontId="8" fillId="78" borderId="28" applyNumberFormat="0" applyFont="0" applyAlignment="0" applyProtection="0"/>
    <xf numFmtId="0" fontId="50" fillId="37" borderId="29" applyNumberFormat="0" applyAlignment="0" applyProtection="0"/>
    <xf numFmtId="0" fontId="39" fillId="88" borderId="30" applyNumberFormat="0" applyAlignment="0" applyProtection="0"/>
    <xf numFmtId="0" fontId="40" fillId="88"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80" borderId="30" applyNumberFormat="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61" fillId="0" borderId="31" applyNumberFormat="0" applyFill="0" applyAlignment="0" applyProtection="0"/>
    <xf numFmtId="0" fontId="36" fillId="0" borderId="31" applyNumberFormat="0" applyFill="0" applyAlignment="0" applyProtection="0"/>
    <xf numFmtId="0" fontId="50" fillId="43" borderId="29" applyNumberFormat="0" applyAlignment="0" applyProtection="0"/>
    <xf numFmtId="0" fontId="2" fillId="0" borderId="0"/>
    <xf numFmtId="0" fontId="33" fillId="78" borderId="28" applyNumberFormat="0" applyFont="0" applyAlignment="0" applyProtection="0"/>
    <xf numFmtId="0" fontId="33" fillId="78" borderId="28" applyNumberFormat="0" applyFont="0" applyAlignment="0" applyProtection="0"/>
    <xf numFmtId="0" fontId="33" fillId="78" borderId="28" applyNumberFormat="0" applyFont="0" applyAlignment="0" applyProtection="0"/>
    <xf numFmtId="0" fontId="33" fillId="78" borderId="28" applyNumberFormat="0" applyFont="0" applyAlignment="0" applyProtection="0"/>
    <xf numFmtId="0" fontId="33" fillId="78" borderId="28" applyNumberFormat="0" applyFont="0" applyAlignment="0" applyProtection="0"/>
    <xf numFmtId="43" fontId="8" fillId="0" borderId="0" applyFont="0" applyFill="0" applyBorder="0" applyAlignment="0" applyProtection="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2" fillId="0" borderId="0"/>
    <xf numFmtId="0" fontId="39" fillId="80" borderId="30" applyNumberFormat="0" applyAlignment="0" applyProtection="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33" fillId="78" borderId="28" applyNumberFormat="0" applyFont="0" applyAlignment="0" applyProtection="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33" fillId="78" borderId="28" applyNumberFormat="0" applyFont="0" applyAlignment="0" applyProtection="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33" fillId="78" borderId="28" applyNumberFormat="0" applyFont="0" applyAlignment="0" applyProtection="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33" fillId="78" borderId="28" applyNumberFormat="0" applyFont="0" applyAlignment="0" applyProtection="0"/>
    <xf numFmtId="0" fontId="2" fillId="0" borderId="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33" fillId="78" borderId="28" applyNumberFormat="0" applyFont="0" applyAlignment="0" applyProtection="0"/>
    <xf numFmtId="0" fontId="2" fillId="0" borderId="0"/>
    <xf numFmtId="0" fontId="39" fillId="80" borderId="30" applyNumberFormat="0" applyAlignment="0" applyProtection="0"/>
    <xf numFmtId="0" fontId="39" fillId="80" borderId="30" applyNumberFormat="0" applyAlignment="0" applyProtection="0"/>
    <xf numFmtId="0" fontId="33" fillId="78" borderId="28" applyNumberFormat="0" applyFont="0" applyAlignment="0" applyProtection="0"/>
    <xf numFmtId="0" fontId="33" fillId="78" borderId="28" applyNumberFormat="0" applyFont="0" applyAlignment="0" applyProtection="0"/>
    <xf numFmtId="0" fontId="2" fillId="0" borderId="0"/>
    <xf numFmtId="0" fontId="39" fillId="80" borderId="30" applyNumberFormat="0" applyAlignment="0" applyProtection="0"/>
    <xf numFmtId="0" fontId="77" fillId="0" borderId="0" applyFill="0" applyBorder="0" applyProtection="0">
      <alignment horizontal="justify" vertical="top" wrapText="1"/>
    </xf>
    <xf numFmtId="0" fontId="33" fillId="0" borderId="0"/>
    <xf numFmtId="0" fontId="37" fillId="0" borderId="0"/>
  </cellStyleXfs>
  <cellXfs count="354">
    <xf numFmtId="0" fontId="0" fillId="0" borderId="0" xfId="0"/>
    <xf numFmtId="0" fontId="79" fillId="0" borderId="0" xfId="0" applyFont="1" applyAlignment="1">
      <alignment horizontal="center" vertical="center" wrapText="1"/>
    </xf>
    <xf numFmtId="2" fontId="79" fillId="0" borderId="0" xfId="0" applyNumberFormat="1" applyFont="1" applyAlignment="1">
      <alignment horizontal="center" vertical="center" wrapText="1"/>
    </xf>
    <xf numFmtId="2" fontId="80" fillId="0" borderId="1" xfId="0" applyNumberFormat="1" applyFont="1" applyBorder="1" applyAlignment="1">
      <alignment horizontal="center" vertical="center" wrapText="1"/>
    </xf>
    <xf numFmtId="0" fontId="79" fillId="0" borderId="1" xfId="0" applyFont="1" applyBorder="1" applyAlignment="1">
      <alignment horizontal="center" vertical="center" wrapText="1"/>
    </xf>
    <xf numFmtId="0" fontId="80" fillId="0" borderId="0" xfId="0" applyFont="1" applyAlignment="1">
      <alignment horizontal="center" vertical="center" wrapText="1"/>
    </xf>
    <xf numFmtId="2" fontId="80" fillId="0" borderId="0" xfId="0" applyNumberFormat="1" applyFont="1" applyAlignment="1">
      <alignment horizontal="center" vertical="center" wrapText="1"/>
    </xf>
    <xf numFmtId="0" fontId="80" fillId="0" borderId="0" xfId="0" applyFont="1" applyAlignment="1">
      <alignment horizontal="justify" vertical="top" wrapText="1"/>
    </xf>
    <xf numFmtId="2" fontId="80" fillId="0" borderId="0" xfId="0" applyNumberFormat="1" applyFont="1"/>
    <xf numFmtId="0" fontId="80" fillId="0" borderId="0" xfId="0" applyFont="1"/>
    <xf numFmtId="0" fontId="80" fillId="0" borderId="2" xfId="0" applyFont="1" applyBorder="1" applyAlignment="1">
      <alignment vertical="top" wrapText="1"/>
    </xf>
    <xf numFmtId="2" fontId="80" fillId="0" borderId="2" xfId="0" applyNumberFormat="1" applyFont="1" applyBorder="1" applyAlignment="1">
      <alignment vertical="top" wrapText="1"/>
    </xf>
    <xf numFmtId="0" fontId="80" fillId="0" borderId="0" xfId="0" applyFont="1" applyAlignment="1">
      <alignment vertical="top" wrapText="1"/>
    </xf>
    <xf numFmtId="2" fontId="80" fillId="0" borderId="0" xfId="0" applyNumberFormat="1" applyFont="1" applyAlignment="1">
      <alignment vertical="top" wrapText="1"/>
    </xf>
    <xf numFmtId="2"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pplyProtection="1">
      <alignment vertical="top" wrapText="1"/>
      <protection locked="0"/>
    </xf>
    <xf numFmtId="0" fontId="1" fillId="0" borderId="0" xfId="0" applyFont="1"/>
    <xf numFmtId="0" fontId="79" fillId="0" borderId="0" xfId="0" applyFont="1" applyAlignment="1">
      <alignment vertical="top" wrapText="1"/>
    </xf>
    <xf numFmtId="0" fontId="80" fillId="0" borderId="25" xfId="0" applyFont="1" applyBorder="1" applyAlignment="1">
      <alignment vertical="top" wrapText="1"/>
    </xf>
    <xf numFmtId="0" fontId="80" fillId="0" borderId="3" xfId="0" applyFont="1" applyBorder="1" applyAlignment="1">
      <alignment vertical="top" wrapText="1"/>
    </xf>
    <xf numFmtId="2" fontId="80" fillId="0" borderId="3" xfId="0" applyNumberFormat="1" applyFont="1" applyBorder="1" applyAlignment="1">
      <alignment vertical="top" wrapText="1"/>
    </xf>
    <xf numFmtId="0" fontId="1" fillId="0" borderId="0" xfId="0" applyFont="1" applyAlignment="1">
      <alignment horizontal="right"/>
    </xf>
    <xf numFmtId="0" fontId="80" fillId="0" borderId="25" xfId="0" applyFont="1" applyBorder="1" applyAlignment="1">
      <alignment vertical="top"/>
    </xf>
    <xf numFmtId="0" fontId="80" fillId="0" borderId="0" xfId="0" applyFont="1" applyAlignment="1">
      <alignment vertical="top"/>
    </xf>
    <xf numFmtId="0" fontId="1" fillId="0" borderId="0" xfId="0" applyFont="1" applyAlignment="1">
      <alignment horizontal="right" vertical="top" wrapText="1"/>
    </xf>
    <xf numFmtId="0" fontId="78" fillId="0" borderId="0" xfId="0" applyFont="1"/>
    <xf numFmtId="0" fontId="79" fillId="96" borderId="0" xfId="0" applyFont="1" applyFill="1" applyAlignment="1">
      <alignment horizontal="center" vertical="center" wrapText="1"/>
    </xf>
    <xf numFmtId="0" fontId="79" fillId="97" borderId="0" xfId="0" applyFont="1" applyFill="1" applyAlignment="1">
      <alignment horizontal="center" vertical="center" wrapText="1"/>
    </xf>
    <xf numFmtId="0" fontId="79" fillId="96" borderId="1" xfId="0" applyFont="1" applyFill="1" applyBorder="1" applyAlignment="1">
      <alignment horizontal="center" vertical="center" wrapText="1"/>
    </xf>
    <xf numFmtId="0" fontId="79" fillId="97" borderId="1" xfId="0" applyFont="1" applyFill="1" applyBorder="1" applyAlignment="1">
      <alignment horizontal="center" vertical="center" wrapText="1"/>
    </xf>
    <xf numFmtId="4" fontId="80" fillId="96" borderId="0" xfId="0" applyNumberFormat="1" applyFont="1" applyFill="1" applyAlignment="1">
      <alignment horizontal="center" vertical="center" wrapText="1"/>
    </xf>
    <xf numFmtId="4" fontId="80" fillId="97" borderId="0" xfId="0" applyNumberFormat="1" applyFont="1" applyFill="1" applyAlignment="1">
      <alignment horizontal="center" vertical="center" wrapText="1"/>
    </xf>
    <xf numFmtId="4" fontId="80" fillId="96" borderId="0" xfId="0" applyNumberFormat="1" applyFont="1" applyFill="1"/>
    <xf numFmtId="4" fontId="80" fillId="97" borderId="0" xfId="0" applyNumberFormat="1" applyFont="1" applyFill="1"/>
    <xf numFmtId="4" fontId="80" fillId="96" borderId="2" xfId="0" applyNumberFormat="1" applyFont="1" applyFill="1" applyBorder="1" applyAlignment="1">
      <alignment vertical="top" wrapText="1"/>
    </xf>
    <xf numFmtId="4" fontId="80" fillId="97" borderId="2" xfId="0" applyNumberFormat="1" applyFont="1" applyFill="1" applyBorder="1" applyAlignment="1">
      <alignment vertical="top" wrapText="1"/>
    </xf>
    <xf numFmtId="4" fontId="80" fillId="0" borderId="0" xfId="0" applyNumberFormat="1" applyFont="1" applyAlignment="1">
      <alignment vertical="top" wrapText="1"/>
    </xf>
    <xf numFmtId="4" fontId="80" fillId="0" borderId="0" xfId="0" applyNumberFormat="1" applyFont="1"/>
    <xf numFmtId="8" fontId="80" fillId="0" borderId="25" xfId="0" applyNumberFormat="1" applyFont="1" applyBorder="1" applyAlignment="1">
      <alignment vertical="top" wrapText="1"/>
    </xf>
    <xf numFmtId="4" fontId="83" fillId="0" borderId="3" xfId="0" applyNumberFormat="1" applyFont="1" applyBorder="1" applyAlignment="1">
      <alignment vertical="top" wrapText="1"/>
    </xf>
    <xf numFmtId="4" fontId="1" fillId="0" borderId="0" xfId="0" applyNumberFormat="1" applyFont="1" applyAlignment="1">
      <alignment vertical="top" wrapText="1"/>
    </xf>
    <xf numFmtId="4" fontId="3" fillId="0" borderId="0" xfId="0" applyNumberFormat="1" applyFont="1" applyProtection="1">
      <protection locked="0"/>
    </xf>
    <xf numFmtId="4" fontId="3" fillId="0" borderId="0" xfId="0" applyNumberFormat="1" applyFont="1" applyAlignment="1" applyProtection="1">
      <alignment horizontal="center" vertical="center" wrapText="1"/>
      <protection locked="0"/>
    </xf>
    <xf numFmtId="4" fontId="3" fillId="0" borderId="0" xfId="0" applyNumberFormat="1" applyFont="1" applyAlignment="1" applyProtection="1">
      <alignment vertical="top" wrapText="1"/>
      <protection locked="0"/>
    </xf>
    <xf numFmtId="0" fontId="75" fillId="0" borderId="0" xfId="0" applyFont="1" applyAlignment="1" applyProtection="1">
      <alignment vertical="top" wrapText="1"/>
      <protection locked="0"/>
    </xf>
    <xf numFmtId="0" fontId="80" fillId="0" borderId="1" xfId="0" applyFont="1" applyBorder="1" applyAlignment="1">
      <alignment horizontal="center" vertical="center" wrapText="1"/>
    </xf>
    <xf numFmtId="4" fontId="80" fillId="0" borderId="0" xfId="0" applyNumberFormat="1" applyFont="1" applyAlignment="1">
      <alignment horizontal="center" vertical="center" wrapText="1"/>
    </xf>
    <xf numFmtId="4" fontId="80" fillId="0" borderId="2" xfId="0" applyNumberFormat="1" applyFont="1" applyBorder="1" applyAlignment="1">
      <alignment vertical="top" wrapText="1"/>
    </xf>
    <xf numFmtId="0" fontId="80" fillId="0" borderId="32" xfId="0" applyFont="1" applyBorder="1" applyAlignment="1">
      <alignment vertical="top" wrapText="1"/>
    </xf>
    <xf numFmtId="2" fontId="80" fillId="0" borderId="32" xfId="0" applyNumberFormat="1" applyFont="1" applyBorder="1" applyAlignment="1">
      <alignment vertical="top" wrapText="1"/>
    </xf>
    <xf numFmtId="4" fontId="80" fillId="0" borderId="32" xfId="0" applyNumberFormat="1" applyFont="1" applyBorder="1" applyAlignment="1">
      <alignment vertical="top" wrapText="1"/>
    </xf>
    <xf numFmtId="8" fontId="80" fillId="0" borderId="32" xfId="0" applyNumberFormat="1" applyFont="1" applyBorder="1" applyAlignment="1">
      <alignment vertical="top" wrapText="1"/>
    </xf>
    <xf numFmtId="4" fontId="80" fillId="0" borderId="3" xfId="0" applyNumberFormat="1" applyFont="1" applyBorder="1" applyAlignment="1">
      <alignment vertical="top" wrapText="1"/>
    </xf>
    <xf numFmtId="0" fontId="0" fillId="0" borderId="0" xfId="0" applyProtection="1">
      <protection locked="0"/>
    </xf>
    <xf numFmtId="0" fontId="0" fillId="0" borderId="0" xfId="0" applyAlignment="1" applyProtection="1">
      <alignment vertical="top" wrapText="1"/>
      <protection locked="0"/>
    </xf>
    <xf numFmtId="0" fontId="1" fillId="0" borderId="0" xfId="0" applyFont="1" applyAlignment="1" applyProtection="1">
      <alignment horizontal="right"/>
      <protection locked="0"/>
    </xf>
    <xf numFmtId="0" fontId="1" fillId="0" borderId="0" xfId="0" applyFont="1" applyProtection="1">
      <protection locked="0"/>
    </xf>
    <xf numFmtId="4" fontId="1" fillId="0" borderId="0" xfId="0" applyNumberFormat="1" applyFont="1" applyProtection="1">
      <protection locked="0"/>
    </xf>
    <xf numFmtId="2" fontId="1" fillId="0" borderId="0" xfId="0" applyNumberFormat="1" applyFont="1" applyAlignment="1" applyProtection="1">
      <alignment vertical="top" wrapText="1"/>
      <protection locked="0"/>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0" fontId="4" fillId="96" borderId="0" xfId="0" applyFont="1" applyFill="1" applyAlignment="1">
      <alignment horizontal="center" vertical="center" wrapText="1"/>
    </xf>
    <xf numFmtId="0" fontId="4" fillId="97" borderId="0" xfId="0" applyFont="1" applyFill="1" applyAlignment="1">
      <alignment horizontal="center" vertical="center" wrapText="1"/>
    </xf>
    <xf numFmtId="0" fontId="72" fillId="0" borderId="0" xfId="0" applyFont="1"/>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96" borderId="1" xfId="0" applyFont="1" applyFill="1" applyBorder="1" applyAlignment="1">
      <alignment horizontal="center" vertical="center" wrapText="1"/>
    </xf>
    <xf numFmtId="0" fontId="4" fillId="97" borderId="1" xfId="0"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4" fontId="3" fillId="96" borderId="0" xfId="0" applyNumberFormat="1" applyFont="1" applyFill="1" applyAlignment="1">
      <alignment horizontal="center" vertical="center" wrapText="1"/>
    </xf>
    <xf numFmtId="4" fontId="3" fillId="97" borderId="0" xfId="0" applyNumberFormat="1" applyFont="1" applyFill="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quotePrefix="1" applyFont="1" applyAlignment="1">
      <alignment horizontal="left" vertical="top" wrapText="1"/>
    </xf>
    <xf numFmtId="0" fontId="3" fillId="0" borderId="0" xfId="0" quotePrefix="1" applyFont="1" applyAlignment="1">
      <alignment vertical="top" wrapText="1"/>
    </xf>
    <xf numFmtId="0" fontId="3" fillId="0" borderId="0" xfId="0" applyFont="1" applyAlignment="1">
      <alignment vertical="top" wrapText="1"/>
    </xf>
    <xf numFmtId="0" fontId="3" fillId="0" borderId="0" xfId="0" applyFont="1" applyAlignment="1">
      <alignment horizontal="justify" vertical="top" wrapText="1"/>
    </xf>
    <xf numFmtId="2" fontId="3" fillId="0" borderId="0" xfId="0" applyNumberFormat="1" applyFont="1"/>
    <xf numFmtId="0" fontId="3" fillId="0" borderId="0" xfId="0" applyFont="1"/>
    <xf numFmtId="4" fontId="3" fillId="0" borderId="0" xfId="0" applyNumberFormat="1" applyFont="1"/>
    <xf numFmtId="4" fontId="3" fillId="96" borderId="0" xfId="0" applyNumberFormat="1" applyFont="1" applyFill="1"/>
    <xf numFmtId="4" fontId="3" fillId="97" borderId="0" xfId="0" applyNumberFormat="1" applyFont="1" applyFill="1"/>
    <xf numFmtId="0" fontId="3" fillId="0" borderId="0" xfId="0" applyFont="1" applyAlignment="1">
      <alignment vertical="top"/>
    </xf>
    <xf numFmtId="4" fontId="3" fillId="96" borderId="0" xfId="0" applyNumberFormat="1" applyFont="1" applyFill="1" applyAlignment="1">
      <alignment vertical="top" wrapText="1"/>
    </xf>
    <xf numFmtId="4" fontId="3" fillId="97" borderId="0" xfId="0" applyNumberFormat="1" applyFont="1" applyFill="1" applyAlignment="1">
      <alignment vertical="top" wrapText="1"/>
    </xf>
    <xf numFmtId="2" fontId="3" fillId="0" borderId="0" xfId="0" applyNumberFormat="1" applyFont="1" applyAlignment="1">
      <alignment vertical="top" wrapText="1"/>
    </xf>
    <xf numFmtId="4" fontId="3" fillId="0" borderId="0" xfId="0" applyNumberFormat="1" applyFont="1" applyAlignment="1">
      <alignment vertical="top" wrapText="1"/>
    </xf>
    <xf numFmtId="4" fontId="5" fillId="96" borderId="0" xfId="0" applyNumberFormat="1" applyFont="1" applyFill="1"/>
    <xf numFmtId="4" fontId="5" fillId="97" borderId="0" xfId="0" applyNumberFormat="1" applyFont="1" applyFill="1"/>
    <xf numFmtId="2" fontId="5" fillId="0" borderId="0" xfId="0" applyNumberFormat="1" applyFont="1"/>
    <xf numFmtId="0" fontId="5" fillId="0" borderId="0" xfId="0" applyFont="1"/>
    <xf numFmtId="4" fontId="5" fillId="0" borderId="0" xfId="0" applyNumberFormat="1" applyFont="1"/>
    <xf numFmtId="0" fontId="75" fillId="0" borderId="0" xfId="0" applyFont="1" applyAlignment="1">
      <alignment horizontal="right"/>
    </xf>
    <xf numFmtId="0" fontId="75" fillId="0" borderId="0" xfId="0" applyFont="1" applyAlignment="1">
      <alignment vertical="top" wrapText="1"/>
    </xf>
    <xf numFmtId="0" fontId="72" fillId="0" borderId="0" xfId="0" applyFont="1" applyAlignment="1">
      <alignment vertical="top" wrapText="1"/>
    </xf>
    <xf numFmtId="2" fontId="72" fillId="0" borderId="0" xfId="0" applyNumberFormat="1" applyFont="1" applyAlignment="1">
      <alignment vertical="top" wrapText="1"/>
    </xf>
    <xf numFmtId="0" fontId="72" fillId="96" borderId="0" xfId="0" applyFont="1" applyFill="1" applyAlignment="1">
      <alignment vertical="top" wrapText="1"/>
    </xf>
    <xf numFmtId="0" fontId="72" fillId="97" borderId="0" xfId="0" applyFont="1" applyFill="1" applyAlignment="1">
      <alignment vertical="top" wrapText="1"/>
    </xf>
    <xf numFmtId="0" fontId="3" fillId="0" borderId="0" xfId="0" quotePrefix="1" applyFont="1" applyAlignment="1">
      <alignment horizontal="justify" vertical="top" wrapText="1"/>
    </xf>
    <xf numFmtId="49" fontId="5" fillId="0" borderId="0" xfId="0" applyNumberFormat="1" applyFont="1" applyAlignment="1">
      <alignment horizontal="justify" vertical="top" wrapText="1"/>
    </xf>
    <xf numFmtId="0" fontId="3" fillId="0" borderId="25" xfId="0" applyFont="1" applyBorder="1" applyAlignment="1">
      <alignment vertical="top"/>
    </xf>
    <xf numFmtId="0" fontId="5" fillId="0" borderId="2" xfId="0" applyFont="1" applyBorder="1" applyAlignment="1">
      <alignment vertical="top" wrapText="1"/>
    </xf>
    <xf numFmtId="2" fontId="5" fillId="0" borderId="2" xfId="0" applyNumberFormat="1" applyFont="1" applyBorder="1" applyAlignment="1">
      <alignment vertical="top" wrapText="1"/>
    </xf>
    <xf numFmtId="4" fontId="5" fillId="0" borderId="2" xfId="0" applyNumberFormat="1" applyFont="1" applyBorder="1" applyAlignment="1">
      <alignment vertical="top" wrapText="1"/>
    </xf>
    <xf numFmtId="4" fontId="5" fillId="96" borderId="2" xfId="0" applyNumberFormat="1" applyFont="1" applyFill="1" applyBorder="1" applyAlignment="1">
      <alignment vertical="top" wrapText="1"/>
    </xf>
    <xf numFmtId="4" fontId="5" fillId="97" borderId="2" xfId="0" applyNumberFormat="1" applyFont="1" applyFill="1" applyBorder="1" applyAlignment="1">
      <alignment vertical="top" wrapText="1"/>
    </xf>
    <xf numFmtId="0" fontId="3" fillId="0" borderId="0" xfId="0" applyFont="1" applyAlignment="1">
      <alignment horizontal="left" vertical="top"/>
    </xf>
    <xf numFmtId="0" fontId="5" fillId="0" borderId="0" xfId="0" applyFont="1" applyAlignment="1">
      <alignment vertical="top" wrapText="1"/>
    </xf>
    <xf numFmtId="2" fontId="5" fillId="0" borderId="0" xfId="0" applyNumberFormat="1" applyFont="1" applyAlignment="1">
      <alignment vertical="top" wrapText="1"/>
    </xf>
    <xf numFmtId="4" fontId="5" fillId="0" borderId="0" xfId="0" applyNumberFormat="1" applyFont="1" applyAlignment="1">
      <alignment vertical="top" wrapText="1"/>
    </xf>
    <xf numFmtId="0" fontId="89" fillId="0" borderId="0" xfId="0" applyFont="1" applyAlignment="1">
      <alignment vertical="top" wrapText="1"/>
    </xf>
    <xf numFmtId="0" fontId="3" fillId="0" borderId="25" xfId="0" applyFont="1" applyBorder="1" applyAlignment="1">
      <alignment vertical="top" wrapText="1"/>
    </xf>
    <xf numFmtId="0" fontId="5" fillId="0" borderId="25" xfId="0" applyFont="1" applyBorder="1" applyAlignment="1">
      <alignment vertical="top" wrapText="1"/>
    </xf>
    <xf numFmtId="8" fontId="5" fillId="0" borderId="5" xfId="0" applyNumberFormat="1" applyFont="1" applyBorder="1" applyAlignment="1">
      <alignment vertical="top" wrapText="1"/>
    </xf>
    <xf numFmtId="0" fontId="3" fillId="0" borderId="5" xfId="0" applyFont="1" applyBorder="1" applyAlignment="1">
      <alignment vertical="top" wrapText="1"/>
    </xf>
    <xf numFmtId="2" fontId="5" fillId="0" borderId="5" xfId="0" applyNumberFormat="1" applyFont="1" applyBorder="1" applyAlignment="1">
      <alignment vertical="top" wrapText="1"/>
    </xf>
    <xf numFmtId="0" fontId="5" fillId="0" borderId="5" xfId="0" applyFont="1" applyBorder="1" applyAlignment="1">
      <alignment vertical="top" wrapText="1"/>
    </xf>
    <xf numFmtId="4" fontId="5" fillId="0" borderId="5" xfId="0" applyNumberFormat="1" applyFont="1" applyBorder="1" applyAlignment="1">
      <alignment vertical="top" wrapText="1"/>
    </xf>
    <xf numFmtId="0" fontId="5" fillId="0" borderId="3" xfId="0" applyFont="1" applyBorder="1" applyAlignment="1">
      <alignment vertical="top" wrapText="1"/>
    </xf>
    <xf numFmtId="2" fontId="5" fillId="0" borderId="3" xfId="0" applyNumberFormat="1" applyFont="1" applyBorder="1" applyAlignment="1">
      <alignment vertical="top" wrapText="1"/>
    </xf>
    <xf numFmtId="4" fontId="5" fillId="0" borderId="3" xfId="0" applyNumberFormat="1" applyFont="1" applyBorder="1" applyAlignment="1">
      <alignment vertical="top" wrapText="1"/>
    </xf>
    <xf numFmtId="4" fontId="73" fillId="0" borderId="3" xfId="0" applyNumberFormat="1" applyFont="1" applyBorder="1" applyAlignment="1">
      <alignment vertical="top" wrapText="1"/>
    </xf>
    <xf numFmtId="0" fontId="74" fillId="0" borderId="4" xfId="0" applyFont="1" applyBorder="1" applyAlignment="1">
      <alignment vertical="top" wrapText="1"/>
    </xf>
    <xf numFmtId="2" fontId="74" fillId="0" borderId="4" xfId="0" applyNumberFormat="1" applyFont="1" applyBorder="1" applyAlignment="1">
      <alignment vertical="top" wrapText="1"/>
    </xf>
    <xf numFmtId="4" fontId="72" fillId="0" borderId="0" xfId="0" applyNumberFormat="1" applyFont="1" applyAlignment="1">
      <alignment vertical="top" wrapText="1"/>
    </xf>
    <xf numFmtId="0" fontId="75" fillId="0" borderId="0" xfId="0" applyFont="1"/>
    <xf numFmtId="2" fontId="75" fillId="0" borderId="0" xfId="0" applyNumberFormat="1" applyFont="1" applyAlignment="1">
      <alignment vertical="top" wrapText="1"/>
    </xf>
    <xf numFmtId="0" fontId="75" fillId="96" borderId="0" xfId="0" applyFont="1" applyFill="1" applyAlignment="1">
      <alignment vertical="top" wrapText="1"/>
    </xf>
    <xf numFmtId="0" fontId="75" fillId="97" borderId="0" xfId="0" applyFont="1" applyFill="1" applyAlignment="1">
      <alignment vertical="top" wrapText="1"/>
    </xf>
    <xf numFmtId="49" fontId="3" fillId="0" borderId="0" xfId="0" applyNumberFormat="1" applyFont="1" applyAlignment="1">
      <alignment horizontal="justify" vertical="top" wrapText="1"/>
    </xf>
    <xf numFmtId="0" fontId="3" fillId="0" borderId="2" xfId="0" applyFont="1" applyBorder="1" applyAlignment="1">
      <alignment vertical="top" wrapText="1"/>
    </xf>
    <xf numFmtId="2" fontId="3" fillId="0" borderId="2" xfId="0" applyNumberFormat="1" applyFont="1" applyBorder="1" applyAlignment="1">
      <alignment vertical="top" wrapText="1"/>
    </xf>
    <xf numFmtId="4" fontId="3" fillId="0" borderId="2" xfId="0" applyNumberFormat="1" applyFont="1" applyBorder="1" applyAlignment="1">
      <alignment vertical="top" wrapText="1"/>
    </xf>
    <xf numFmtId="4" fontId="3" fillId="96" borderId="2" xfId="0" applyNumberFormat="1" applyFont="1" applyFill="1" applyBorder="1" applyAlignment="1">
      <alignment vertical="top" wrapText="1"/>
    </xf>
    <xf numFmtId="4" fontId="3" fillId="97" borderId="2" xfId="0" applyNumberFormat="1" applyFont="1" applyFill="1" applyBorder="1" applyAlignment="1">
      <alignment vertical="top" wrapText="1"/>
    </xf>
    <xf numFmtId="2" fontId="3" fillId="0" borderId="5" xfId="0" applyNumberFormat="1" applyFont="1" applyBorder="1" applyAlignment="1">
      <alignment vertical="top" wrapText="1"/>
    </xf>
    <xf numFmtId="4" fontId="3" fillId="0" borderId="5" xfId="0" applyNumberFormat="1" applyFont="1" applyBorder="1" applyAlignment="1">
      <alignment vertical="top" wrapText="1"/>
    </xf>
    <xf numFmtId="0" fontId="3" fillId="0" borderId="3" xfId="0" applyFont="1" applyBorder="1" applyAlignment="1">
      <alignment vertical="top" wrapText="1"/>
    </xf>
    <xf numFmtId="2" fontId="3" fillId="0" borderId="3" xfId="0" applyNumberFormat="1" applyFont="1" applyBorder="1" applyAlignment="1">
      <alignment vertical="top" wrapText="1"/>
    </xf>
    <xf numFmtId="4" fontId="3" fillId="0" borderId="3" xfId="0" applyNumberFormat="1" applyFont="1" applyBorder="1" applyAlignment="1">
      <alignment vertical="top" wrapText="1"/>
    </xf>
    <xf numFmtId="4" fontId="76" fillId="0" borderId="3" xfId="0" applyNumberFormat="1" applyFont="1" applyBorder="1" applyAlignment="1">
      <alignment vertical="top" wrapText="1"/>
    </xf>
    <xf numFmtId="4" fontId="75" fillId="0" borderId="0" xfId="0" applyNumberFormat="1" applyFont="1" applyAlignment="1">
      <alignment vertical="top" wrapText="1"/>
    </xf>
    <xf numFmtId="4" fontId="5" fillId="96" borderId="0" xfId="0" applyNumberFormat="1" applyFont="1" applyFill="1" applyAlignment="1">
      <alignment vertical="top" wrapText="1"/>
    </xf>
    <xf numFmtId="4" fontId="5" fillId="97" borderId="0" xfId="0" applyNumberFormat="1" applyFont="1" applyFill="1" applyAlignment="1">
      <alignment vertical="top" wrapText="1"/>
    </xf>
    <xf numFmtId="0" fontId="72" fillId="96" borderId="0" xfId="0" applyFont="1" applyFill="1"/>
    <xf numFmtId="0" fontId="72" fillId="97" borderId="0" xfId="0" applyFont="1" applyFill="1"/>
    <xf numFmtId="8" fontId="5" fillId="0" borderId="25" xfId="0" applyNumberFormat="1" applyFont="1" applyBorder="1" applyAlignment="1">
      <alignment vertical="top" wrapText="1"/>
    </xf>
    <xf numFmtId="2" fontId="3" fillId="0" borderId="0" xfId="0" applyNumberFormat="1" applyFont="1" applyAlignment="1">
      <alignment horizontal="right" wrapText="1"/>
    </xf>
    <xf numFmtId="0" fontId="3" fillId="0" borderId="0" xfId="0" applyFont="1" applyAlignment="1">
      <alignment horizontal="right" wrapText="1"/>
    </xf>
    <xf numFmtId="0" fontId="3" fillId="96" borderId="0" xfId="0" applyFont="1" applyFill="1" applyAlignment="1">
      <alignment horizontal="right" wrapText="1"/>
    </xf>
    <xf numFmtId="0" fontId="3" fillId="97" borderId="0" xfId="0" applyFont="1" applyFill="1" applyAlignment="1">
      <alignment horizontal="right" wrapText="1"/>
    </xf>
    <xf numFmtId="0" fontId="3" fillId="96" borderId="1" xfId="0" applyFont="1" applyFill="1" applyBorder="1" applyAlignment="1">
      <alignment horizontal="right" wrapText="1"/>
    </xf>
    <xf numFmtId="0" fontId="3" fillId="97" borderId="1" xfId="0" applyFont="1" applyFill="1" applyBorder="1" applyAlignment="1">
      <alignment horizontal="right" wrapText="1"/>
    </xf>
    <xf numFmtId="4" fontId="3" fillId="0" borderId="0" xfId="0" applyNumberFormat="1" applyFont="1" applyAlignment="1">
      <alignment horizontal="right" wrapText="1"/>
    </xf>
    <xf numFmtId="4" fontId="3" fillId="96" borderId="0" xfId="0" applyNumberFormat="1" applyFont="1" applyFill="1" applyAlignment="1">
      <alignment horizontal="right" wrapText="1"/>
    </xf>
    <xf numFmtId="4" fontId="3" fillId="97" borderId="0" xfId="0" applyNumberFormat="1" applyFont="1" applyFill="1" applyAlignment="1">
      <alignment horizontal="right" wrapText="1"/>
    </xf>
    <xf numFmtId="2" fontId="3" fillId="0" borderId="0" xfId="0" applyNumberFormat="1" applyFont="1" applyAlignment="1">
      <alignment horizontal="right"/>
    </xf>
    <xf numFmtId="0" fontId="3" fillId="0" borderId="0" xfId="0" applyFont="1" applyAlignment="1">
      <alignment horizontal="right"/>
    </xf>
    <xf numFmtId="4" fontId="3" fillId="0" borderId="0" xfId="0" applyNumberFormat="1" applyFont="1" applyAlignment="1">
      <alignment horizontal="right"/>
    </xf>
    <xf numFmtId="4" fontId="3" fillId="96" borderId="0" xfId="0" applyNumberFormat="1" applyFont="1" applyFill="1" applyAlignment="1">
      <alignment horizontal="right"/>
    </xf>
    <xf numFmtId="4" fontId="3" fillId="97" borderId="0" xfId="0" applyNumberFormat="1" applyFont="1" applyFill="1" applyAlignment="1">
      <alignment horizontal="right"/>
    </xf>
    <xf numFmtId="0" fontId="3" fillId="0" borderId="0" xfId="0" applyFont="1" applyAlignment="1">
      <alignment wrapText="1"/>
    </xf>
    <xf numFmtId="2" fontId="3" fillId="0" borderId="2" xfId="0" applyNumberFormat="1" applyFont="1" applyBorder="1" applyAlignment="1">
      <alignment horizontal="right" wrapText="1"/>
    </xf>
    <xf numFmtId="0" fontId="3" fillId="0" borderId="2" xfId="0" applyFont="1" applyBorder="1" applyAlignment="1">
      <alignment horizontal="right" wrapText="1"/>
    </xf>
    <xf numFmtId="4" fontId="3" fillId="0" borderId="2" xfId="0" applyNumberFormat="1" applyFont="1" applyBorder="1" applyAlignment="1">
      <alignment horizontal="right" wrapText="1"/>
    </xf>
    <xf numFmtId="4" fontId="3" fillId="96" borderId="2" xfId="0" applyNumberFormat="1" applyFont="1" applyFill="1" applyBorder="1" applyAlignment="1">
      <alignment horizontal="right" wrapText="1"/>
    </xf>
    <xf numFmtId="4" fontId="3" fillId="97" borderId="2" xfId="0" applyNumberFormat="1" applyFont="1" applyFill="1" applyBorder="1" applyAlignment="1">
      <alignment horizontal="right" wrapText="1"/>
    </xf>
    <xf numFmtId="2" fontId="75" fillId="0" borderId="0" xfId="0" applyNumberFormat="1" applyFont="1" applyAlignment="1">
      <alignment horizontal="right" wrapText="1"/>
    </xf>
    <xf numFmtId="0" fontId="75" fillId="0" borderId="0" xfId="0" applyFont="1" applyAlignment="1">
      <alignment horizontal="right" wrapText="1"/>
    </xf>
    <xf numFmtId="0" fontId="75" fillId="96" borderId="0" xfId="0" applyFont="1" applyFill="1" applyAlignment="1">
      <alignment horizontal="right" wrapText="1"/>
    </xf>
    <xf numFmtId="0" fontId="75" fillId="97" borderId="0" xfId="0" applyFont="1" applyFill="1" applyAlignment="1">
      <alignment horizontal="right" wrapText="1"/>
    </xf>
    <xf numFmtId="0" fontId="75" fillId="96" borderId="0" xfId="0" applyFont="1" applyFill="1" applyAlignment="1">
      <alignment horizontal="right"/>
    </xf>
    <xf numFmtId="0" fontId="75" fillId="97" borderId="0" xfId="0" applyFont="1" applyFill="1" applyAlignment="1">
      <alignment horizontal="right"/>
    </xf>
    <xf numFmtId="8" fontId="3" fillId="96" borderId="25" xfId="0" applyNumberFormat="1" applyFont="1" applyFill="1" applyBorder="1" applyAlignment="1">
      <alignment horizontal="right" wrapText="1"/>
    </xf>
    <xf numFmtId="8" fontId="3" fillId="97" borderId="25" xfId="0" applyNumberFormat="1" applyFont="1" applyFill="1" applyBorder="1" applyAlignment="1">
      <alignment horizontal="right" wrapText="1"/>
    </xf>
    <xf numFmtId="2" fontId="3" fillId="0" borderId="5" xfId="0" applyNumberFormat="1" applyFont="1" applyBorder="1" applyAlignment="1">
      <alignment horizontal="right" wrapText="1"/>
    </xf>
    <xf numFmtId="0" fontId="3" fillId="0" borderId="5" xfId="0" applyFont="1" applyBorder="1" applyAlignment="1">
      <alignment horizontal="right" wrapText="1"/>
    </xf>
    <xf numFmtId="4" fontId="3" fillId="0" borderId="5" xfId="0" applyNumberFormat="1" applyFont="1" applyBorder="1" applyAlignment="1">
      <alignment horizontal="right" wrapText="1"/>
    </xf>
    <xf numFmtId="8" fontId="3" fillId="96" borderId="5" xfId="0" applyNumberFormat="1" applyFont="1" applyFill="1" applyBorder="1" applyAlignment="1">
      <alignment horizontal="right" wrapText="1"/>
    </xf>
    <xf numFmtId="8" fontId="3" fillId="97" borderId="5" xfId="0" applyNumberFormat="1" applyFont="1" applyFill="1" applyBorder="1" applyAlignment="1">
      <alignment horizontal="right" wrapText="1"/>
    </xf>
    <xf numFmtId="2" fontId="3" fillId="0" borderId="3" xfId="0" applyNumberFormat="1" applyFont="1" applyBorder="1" applyAlignment="1">
      <alignment horizontal="right" wrapText="1"/>
    </xf>
    <xf numFmtId="0" fontId="3" fillId="0" borderId="3" xfId="0" applyFont="1" applyBorder="1" applyAlignment="1">
      <alignment horizontal="right" wrapText="1"/>
    </xf>
    <xf numFmtId="4" fontId="3" fillId="0" borderId="3" xfId="0" applyNumberFormat="1" applyFont="1" applyBorder="1" applyAlignment="1">
      <alignment horizontal="right" wrapText="1"/>
    </xf>
    <xf numFmtId="4" fontId="76" fillId="0" borderId="3" xfId="0" applyNumberFormat="1" applyFont="1" applyBorder="1" applyAlignment="1">
      <alignment horizontal="right" wrapText="1"/>
    </xf>
    <xf numFmtId="0" fontId="3" fillId="0" borderId="27" xfId="0" applyFont="1" applyBorder="1" applyAlignment="1">
      <alignment vertical="top" wrapText="1"/>
    </xf>
    <xf numFmtId="2" fontId="3" fillId="0" borderId="27" xfId="0" applyNumberFormat="1" applyFont="1" applyBorder="1" applyAlignment="1">
      <alignment horizontal="right" wrapText="1"/>
    </xf>
    <xf numFmtId="0" fontId="3" fillId="0" borderId="27" xfId="0" applyFont="1" applyBorder="1" applyAlignment="1">
      <alignment horizontal="right" wrapText="1"/>
    </xf>
    <xf numFmtId="4" fontId="3" fillId="0" borderId="27" xfId="0" applyNumberFormat="1" applyFont="1" applyBorder="1" applyAlignment="1">
      <alignment horizontal="right" wrapText="1"/>
    </xf>
    <xf numFmtId="4" fontId="76" fillId="0" borderId="27" xfId="0" applyNumberFormat="1" applyFont="1" applyBorder="1" applyAlignment="1">
      <alignment horizontal="right" wrapText="1"/>
    </xf>
    <xf numFmtId="4" fontId="75" fillId="0" borderId="0" xfId="0" applyNumberFormat="1" applyFont="1" applyAlignment="1">
      <alignment horizontal="right" wrapText="1"/>
    </xf>
    <xf numFmtId="16" fontId="3" fillId="0" borderId="0" xfId="0" applyNumberFormat="1" applyFont="1" applyAlignment="1">
      <alignment vertical="top"/>
    </xf>
    <xf numFmtId="0" fontId="75" fillId="96" borderId="0" xfId="0" applyFont="1" applyFill="1"/>
    <xf numFmtId="0" fontId="75" fillId="97" borderId="0" xfId="0" applyFont="1" applyFill="1"/>
    <xf numFmtId="49" fontId="4"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2" xfId="0" applyNumberFormat="1" applyFont="1" applyBorder="1" applyAlignment="1">
      <alignment vertical="top" wrapText="1"/>
    </xf>
    <xf numFmtId="49" fontId="3" fillId="0" borderId="0" xfId="0" applyNumberFormat="1" applyFont="1" applyAlignment="1">
      <alignment vertical="top" wrapText="1"/>
    </xf>
    <xf numFmtId="4" fontId="3" fillId="97" borderId="0" xfId="0" applyNumberFormat="1" applyFont="1" applyFill="1" applyAlignment="1">
      <alignment wrapText="1"/>
    </xf>
    <xf numFmtId="49" fontId="75" fillId="0" borderId="0" xfId="0" applyNumberFormat="1" applyFont="1" applyAlignment="1">
      <alignment vertical="top" wrapText="1"/>
    </xf>
    <xf numFmtId="49" fontId="75" fillId="0" borderId="0" xfId="0" applyNumberFormat="1" applyFont="1"/>
    <xf numFmtId="49" fontId="3" fillId="0" borderId="1" xfId="0" applyNumberFormat="1" applyFont="1" applyBorder="1" applyAlignment="1">
      <alignment horizontal="justify" vertical="top" wrapText="1"/>
    </xf>
    <xf numFmtId="49" fontId="4" fillId="0" borderId="0" xfId="0" applyNumberFormat="1" applyFont="1" applyAlignment="1">
      <alignment vertical="top" wrapText="1"/>
    </xf>
    <xf numFmtId="49" fontId="3" fillId="0" borderId="25" xfId="0" applyNumberFormat="1" applyFont="1" applyBorder="1" applyAlignment="1">
      <alignment vertical="top" wrapText="1"/>
    </xf>
    <xf numFmtId="49" fontId="3" fillId="0" borderId="5" xfId="0" applyNumberFormat="1" applyFont="1" applyBorder="1" applyAlignment="1">
      <alignment vertical="top" wrapText="1"/>
    </xf>
    <xf numFmtId="49" fontId="3" fillId="0" borderId="3" xfId="0" applyNumberFormat="1" applyFont="1" applyBorder="1" applyAlignment="1">
      <alignment vertical="top" wrapText="1"/>
    </xf>
    <xf numFmtId="49" fontId="74" fillId="0" borderId="4" xfId="0" applyNumberFormat="1" applyFont="1" applyBorder="1" applyAlignment="1">
      <alignment vertical="top" wrapText="1"/>
    </xf>
    <xf numFmtId="0" fontId="72"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left" vertical="top" wrapText="1"/>
    </xf>
    <xf numFmtId="0" fontId="5" fillId="0" borderId="25" xfId="0" applyFont="1" applyBorder="1" applyAlignment="1">
      <alignment vertical="top"/>
    </xf>
    <xf numFmtId="8" fontId="5" fillId="0" borderId="0" xfId="0" applyNumberFormat="1" applyFont="1" applyAlignment="1">
      <alignment vertical="top" wrapText="1"/>
    </xf>
    <xf numFmtId="4" fontId="3" fillId="96" borderId="0" xfId="0" applyNumberFormat="1" applyFont="1" applyFill="1" applyAlignment="1">
      <alignment horizontal="right" vertical="center" wrapText="1"/>
    </xf>
    <xf numFmtId="0" fontId="75" fillId="0" borderId="0" xfId="0" applyFont="1" applyAlignment="1">
      <alignment wrapText="1"/>
    </xf>
    <xf numFmtId="4" fontId="75" fillId="0" borderId="0" xfId="0" applyNumberFormat="1" applyFont="1"/>
    <xf numFmtId="0" fontId="84" fillId="0" borderId="0" xfId="0" applyFont="1" applyAlignment="1">
      <alignment vertical="top" wrapText="1"/>
    </xf>
    <xf numFmtId="0" fontId="86" fillId="0" borderId="0" xfId="0" applyFont="1" applyAlignment="1">
      <alignment vertical="top" wrapText="1"/>
    </xf>
    <xf numFmtId="8" fontId="74" fillId="0" borderId="2" xfId="0" applyNumberFormat="1" applyFont="1" applyBorder="1" applyAlignment="1">
      <alignment horizontal="left" vertical="center" wrapText="1"/>
    </xf>
    <xf numFmtId="8" fontId="74" fillId="0" borderId="2" xfId="0" applyNumberFormat="1" applyFont="1" applyBorder="1" applyAlignment="1">
      <alignment horizontal="right" vertical="center" wrapText="1"/>
    </xf>
    <xf numFmtId="8" fontId="74" fillId="0" borderId="0" xfId="0" applyNumberFormat="1" applyFont="1" applyAlignment="1">
      <alignment horizontal="left" vertical="center" wrapText="1"/>
    </xf>
    <xf numFmtId="8" fontId="74" fillId="0" borderId="0" xfId="0" applyNumberFormat="1" applyFont="1" applyAlignment="1">
      <alignment horizontal="right" vertical="center" wrapText="1"/>
    </xf>
    <xf numFmtId="0" fontId="81" fillId="0" borderId="4" xfId="0" applyFont="1" applyBorder="1" applyAlignment="1">
      <alignment vertical="center" wrapText="1"/>
    </xf>
    <xf numFmtId="2" fontId="81" fillId="0" borderId="4" xfId="0" applyNumberFormat="1" applyFont="1" applyBorder="1" applyAlignment="1">
      <alignment vertical="top" wrapText="1"/>
    </xf>
    <xf numFmtId="0" fontId="81" fillId="0" borderId="4" xfId="0" applyFont="1" applyBorder="1" applyAlignment="1">
      <alignment vertical="top" wrapText="1"/>
    </xf>
    <xf numFmtId="0" fontId="3" fillId="99" borderId="0" xfId="0" applyFont="1" applyFill="1" applyAlignment="1">
      <alignment vertical="top" wrapText="1"/>
    </xf>
    <xf numFmtId="2" fontId="3" fillId="99" borderId="0" xfId="0" applyNumberFormat="1" applyFont="1" applyFill="1"/>
    <xf numFmtId="0" fontId="3" fillId="99" borderId="0" xfId="0" applyFont="1" applyFill="1"/>
    <xf numFmtId="4" fontId="3" fillId="99" borderId="0" xfId="0" applyNumberFormat="1" applyFont="1" applyFill="1"/>
    <xf numFmtId="0" fontId="3" fillId="99" borderId="0" xfId="0" applyFont="1" applyFill="1" applyAlignment="1">
      <alignment vertical="top"/>
    </xf>
    <xf numFmtId="4" fontId="3" fillId="99" borderId="0" xfId="0" applyNumberFormat="1" applyFont="1" applyFill="1" applyProtection="1">
      <protection locked="0"/>
    </xf>
    <xf numFmtId="0" fontId="75" fillId="98" borderId="0" xfId="0" applyFont="1" applyFill="1" applyAlignment="1">
      <alignment vertical="top" wrapText="1"/>
    </xf>
    <xf numFmtId="0" fontId="75" fillId="98" borderId="0" xfId="0" applyFont="1" applyFill="1"/>
    <xf numFmtId="2" fontId="75" fillId="98" borderId="0" xfId="0" applyNumberFormat="1" applyFont="1" applyFill="1" applyAlignment="1">
      <alignment vertical="top" wrapText="1"/>
    </xf>
    <xf numFmtId="0" fontId="80" fillId="98" borderId="0" xfId="0" applyFont="1" applyFill="1" applyAlignment="1">
      <alignment horizontal="justify" vertical="top" wrapText="1"/>
    </xf>
    <xf numFmtId="2" fontId="80" fillId="98" borderId="0" xfId="0" applyNumberFormat="1" applyFont="1" applyFill="1" applyAlignment="1">
      <alignment horizontal="center" vertical="center" wrapText="1"/>
    </xf>
    <xf numFmtId="0" fontId="80" fillId="98" borderId="0" xfId="0" applyFont="1" applyFill="1" applyAlignment="1">
      <alignment horizontal="center" vertical="center" wrapText="1"/>
    </xf>
    <xf numFmtId="4" fontId="80" fillId="98" borderId="0" xfId="0" applyNumberFormat="1" applyFont="1" applyFill="1" applyAlignment="1">
      <alignment horizontal="center" vertical="center" wrapText="1"/>
    </xf>
    <xf numFmtId="0" fontId="3" fillId="99" borderId="0" xfId="0" applyFont="1" applyFill="1" applyAlignment="1">
      <alignment wrapText="1"/>
    </xf>
    <xf numFmtId="0" fontId="4" fillId="0" borderId="0" xfId="0" applyFont="1" applyAlignment="1">
      <alignment vertical="top" wrapText="1"/>
    </xf>
    <xf numFmtId="4" fontId="5" fillId="0" borderId="0" xfId="0" applyNumberFormat="1" applyFont="1" applyProtection="1">
      <protection locked="0"/>
    </xf>
    <xf numFmtId="0" fontId="5" fillId="0" borderId="0" xfId="0" applyFont="1" applyAlignment="1">
      <alignment horizontal="justify" vertical="top" wrapText="1"/>
    </xf>
    <xf numFmtId="0" fontId="72" fillId="0" borderId="0" xfId="0" applyFont="1" applyAlignment="1">
      <alignment horizontal="right"/>
    </xf>
    <xf numFmtId="0" fontId="72" fillId="0" borderId="0" xfId="0" applyFont="1" applyAlignment="1" applyProtection="1">
      <alignment vertical="top" wrapText="1"/>
      <protection locked="0"/>
    </xf>
    <xf numFmtId="0" fontId="77" fillId="0" borderId="0" xfId="2052" applyFill="1" applyAlignment="1" applyProtection="1">
      <alignment horizontal="left" vertical="top" wrapText="1"/>
    </xf>
    <xf numFmtId="0" fontId="77" fillId="0" borderId="0" xfId="0" applyFont="1" applyAlignment="1">
      <alignment horizontal="left" vertical="top" wrapText="1"/>
    </xf>
    <xf numFmtId="49" fontId="3" fillId="0" borderId="0" xfId="0" quotePrefix="1" applyNumberFormat="1" applyFont="1" applyAlignment="1">
      <alignment horizontal="justify" vertical="top" wrapText="1"/>
    </xf>
    <xf numFmtId="2" fontId="3" fillId="99" borderId="0" xfId="0" applyNumberFormat="1" applyFont="1" applyFill="1" applyAlignment="1">
      <alignment horizontal="right" wrapText="1"/>
    </xf>
    <xf numFmtId="0" fontId="3" fillId="99" borderId="0" xfId="0" applyFont="1" applyFill="1" applyAlignment="1">
      <alignment horizontal="left" wrapText="1"/>
    </xf>
    <xf numFmtId="4" fontId="3" fillId="99" borderId="0" xfId="0" applyNumberFormat="1" applyFont="1" applyFill="1" applyAlignment="1" applyProtection="1">
      <alignment horizontal="right" wrapText="1"/>
      <protection locked="0"/>
    </xf>
    <xf numFmtId="2" fontId="3" fillId="99" borderId="0" xfId="0" applyNumberFormat="1" applyFont="1" applyFill="1" applyAlignment="1">
      <alignment vertical="top" wrapText="1"/>
    </xf>
    <xf numFmtId="4" fontId="3" fillId="99" borderId="0" xfId="0" applyNumberFormat="1" applyFont="1" applyFill="1" applyAlignment="1" applyProtection="1">
      <alignment vertical="top" wrapText="1"/>
      <protection locked="0"/>
    </xf>
    <xf numFmtId="0" fontId="3" fillId="99" borderId="0" xfId="0" applyFont="1" applyFill="1" applyAlignment="1">
      <alignment horizontal="left"/>
    </xf>
    <xf numFmtId="2" fontId="3" fillId="99" borderId="0" xfId="0" applyNumberFormat="1" applyFont="1" applyFill="1" applyAlignment="1">
      <alignment wrapText="1"/>
    </xf>
    <xf numFmtId="4" fontId="3" fillId="99" borderId="0" xfId="0" applyNumberFormat="1" applyFont="1" applyFill="1" applyAlignment="1" applyProtection="1">
      <alignment wrapText="1"/>
      <protection locked="0"/>
    </xf>
    <xf numFmtId="2" fontId="3" fillId="99" borderId="0" xfId="0" applyNumberFormat="1" applyFont="1" applyFill="1" applyAlignment="1">
      <alignment horizontal="center" vertical="center" wrapText="1"/>
    </xf>
    <xf numFmtId="0" fontId="3" fillId="99" borderId="0" xfId="0" applyFont="1" applyFill="1" applyAlignment="1">
      <alignment horizontal="center" vertical="center" wrapText="1"/>
    </xf>
    <xf numFmtId="4" fontId="3" fillId="99" borderId="0" xfId="0" applyNumberFormat="1" applyFont="1" applyFill="1" applyAlignment="1" applyProtection="1">
      <alignment horizontal="center" vertical="center" wrapText="1"/>
      <protection locked="0"/>
    </xf>
    <xf numFmtId="2" fontId="3" fillId="99" borderId="2" xfId="0" applyNumberFormat="1" applyFont="1" applyFill="1" applyBorder="1" applyAlignment="1">
      <alignment vertical="top" wrapText="1"/>
    </xf>
    <xf numFmtId="0" fontId="3" fillId="99" borderId="2" xfId="0" applyFont="1" applyFill="1" applyBorder="1" applyAlignment="1">
      <alignment vertical="top" wrapText="1"/>
    </xf>
    <xf numFmtId="4" fontId="3" fillId="99" borderId="2" xfId="0" applyNumberFormat="1" applyFont="1" applyFill="1" applyBorder="1" applyAlignment="1">
      <alignment vertical="top" wrapText="1"/>
    </xf>
    <xf numFmtId="4" fontId="3" fillId="99" borderId="0" xfId="0" applyNumberFormat="1" applyFont="1" applyFill="1" applyAlignment="1">
      <alignment vertical="top" wrapText="1"/>
    </xf>
    <xf numFmtId="2" fontId="75" fillId="99" borderId="0" xfId="0" applyNumberFormat="1" applyFont="1" applyFill="1" applyAlignment="1">
      <alignment vertical="top" wrapText="1"/>
    </xf>
    <xf numFmtId="0" fontId="75" fillId="99" borderId="0" xfId="0" applyFont="1" applyFill="1" applyAlignment="1">
      <alignment vertical="top" wrapText="1"/>
    </xf>
    <xf numFmtId="0" fontId="75" fillId="99" borderId="0" xfId="0" applyFont="1" applyFill="1"/>
    <xf numFmtId="49" fontId="3" fillId="99" borderId="0" xfId="0" applyNumberFormat="1" applyFont="1" applyFill="1" applyAlignment="1">
      <alignment horizontal="justify" vertical="top" wrapText="1"/>
    </xf>
    <xf numFmtId="16" fontId="3" fillId="0" borderId="0" xfId="0" applyNumberFormat="1" applyFont="1" applyAlignment="1">
      <alignment vertical="top" wrapText="1"/>
    </xf>
    <xf numFmtId="2" fontId="3" fillId="0" borderId="0" xfId="0" applyNumberFormat="1" applyFont="1" applyAlignment="1">
      <alignment wrapText="1"/>
    </xf>
    <xf numFmtId="4" fontId="3" fillId="0" borderId="0" xfId="0" applyNumberFormat="1" applyFont="1" applyAlignment="1" applyProtection="1">
      <alignment wrapText="1"/>
      <protection locked="0"/>
    </xf>
    <xf numFmtId="0" fontId="3" fillId="0" borderId="0" xfId="0" applyFont="1" applyAlignment="1" applyProtection="1">
      <alignment horizontal="justify" vertical="top" wrapText="1"/>
      <protection locked="0"/>
    </xf>
    <xf numFmtId="4" fontId="3" fillId="0" borderId="0" xfId="0" applyNumberFormat="1" applyFont="1" applyAlignment="1">
      <alignment wrapText="1"/>
    </xf>
    <xf numFmtId="0" fontId="3" fillId="0" borderId="0" xfId="0" applyFont="1" applyAlignment="1" applyProtection="1">
      <alignment vertical="top" wrapText="1"/>
      <protection locked="0"/>
    </xf>
    <xf numFmtId="4" fontId="80" fillId="0" borderId="0" xfId="0" applyNumberFormat="1" applyFont="1" applyProtection="1">
      <protection locked="0"/>
    </xf>
    <xf numFmtId="4" fontId="5" fillId="0" borderId="0" xfId="0" applyNumberFormat="1" applyFont="1" applyAlignment="1" applyProtection="1">
      <alignment vertical="top" wrapText="1"/>
      <protection locked="0"/>
    </xf>
    <xf numFmtId="0" fontId="90" fillId="0" borderId="0" xfId="0" applyFont="1" applyAlignment="1" applyProtection="1">
      <alignment horizontal="left" vertical="top" wrapText="1"/>
      <protection locked="0"/>
    </xf>
    <xf numFmtId="0" fontId="3" fillId="0" borderId="1" xfId="0" applyFont="1" applyBorder="1" applyAlignment="1">
      <alignment horizontal="right" vertical="top" wrapText="1"/>
    </xf>
    <xf numFmtId="49" fontId="3" fillId="0" borderId="0" xfId="0" applyNumberFormat="1" applyFont="1" applyAlignment="1">
      <alignment horizontal="left" vertical="top" wrapText="1"/>
    </xf>
    <xf numFmtId="0" fontId="3" fillId="0" borderId="0" xfId="0" applyFont="1" applyAlignment="1">
      <alignment horizontal="justify" vertical="center" wrapText="1"/>
    </xf>
    <xf numFmtId="0" fontId="3" fillId="0" borderId="0" xfId="755" applyFont="1" applyAlignment="1">
      <alignment horizontal="justify" vertical="top" wrapText="1"/>
    </xf>
    <xf numFmtId="49" fontId="3" fillId="0" borderId="25" xfId="0" applyNumberFormat="1" applyFont="1" applyBorder="1" applyAlignment="1">
      <alignment horizontal="left" vertical="top"/>
    </xf>
    <xf numFmtId="0" fontId="3" fillId="0" borderId="26" xfId="0" applyFont="1" applyBorder="1" applyAlignment="1">
      <alignment vertical="top" wrapText="1"/>
    </xf>
    <xf numFmtId="49" fontId="3" fillId="0" borderId="26" xfId="0" applyNumberFormat="1" applyFont="1" applyBorder="1" applyAlignment="1">
      <alignment vertical="top" wrapText="1"/>
    </xf>
    <xf numFmtId="0" fontId="3" fillId="0" borderId="0" xfId="0" applyFont="1" applyAlignment="1">
      <alignment horizontal="justify" wrapText="1"/>
    </xf>
    <xf numFmtId="0" fontId="3" fillId="0" borderId="0" xfId="0" applyFont="1" applyAlignment="1">
      <alignment horizontal="justify" wrapText="1" readingOrder="1"/>
    </xf>
    <xf numFmtId="0" fontId="75" fillId="0" borderId="0" xfId="0" applyFont="1" applyAlignment="1" applyProtection="1">
      <alignment horizontal="left" vertical="top" wrapText="1"/>
      <protection locked="0"/>
    </xf>
    <xf numFmtId="2" fontId="3" fillId="0" borderId="26" xfId="0" applyNumberFormat="1" applyFont="1" applyBorder="1" applyAlignment="1">
      <alignment vertical="top" wrapText="1"/>
    </xf>
    <xf numFmtId="4" fontId="3" fillId="0" borderId="26" xfId="0" applyNumberFormat="1" applyFont="1" applyBorder="1" applyAlignment="1">
      <alignment vertical="top" wrapText="1"/>
    </xf>
    <xf numFmtId="0" fontId="3" fillId="0" borderId="0" xfId="0" applyFont="1" applyAlignment="1">
      <alignment horizontal="right" vertical="top" wrapText="1"/>
    </xf>
    <xf numFmtId="8" fontId="3" fillId="96" borderId="25" xfId="0" applyNumberFormat="1" applyFont="1" applyFill="1" applyBorder="1" applyAlignment="1">
      <alignment vertical="top" wrapText="1"/>
    </xf>
    <xf numFmtId="8" fontId="3" fillId="96" borderId="5" xfId="0" applyNumberFormat="1" applyFont="1" applyFill="1" applyBorder="1" applyAlignment="1">
      <alignment vertical="top" wrapText="1"/>
    </xf>
    <xf numFmtId="8" fontId="3" fillId="97" borderId="25" xfId="0" applyNumberFormat="1" applyFont="1" applyFill="1" applyBorder="1" applyAlignment="1">
      <alignment vertical="top" wrapText="1"/>
    </xf>
    <xf numFmtId="8" fontId="3" fillId="97" borderId="5" xfId="0" applyNumberFormat="1" applyFont="1" applyFill="1" applyBorder="1" applyAlignment="1">
      <alignment vertical="top" wrapText="1"/>
    </xf>
    <xf numFmtId="8" fontId="3" fillId="97" borderId="26" xfId="0" applyNumberFormat="1" applyFont="1" applyFill="1" applyBorder="1" applyAlignment="1">
      <alignment vertical="top" wrapText="1"/>
    </xf>
    <xf numFmtId="8" fontId="3" fillId="96" borderId="26" xfId="0" applyNumberFormat="1" applyFont="1" applyFill="1" applyBorder="1" applyAlignment="1">
      <alignment vertical="top" wrapText="1"/>
    </xf>
    <xf numFmtId="8" fontId="5" fillId="96" borderId="25" xfId="0" applyNumberFormat="1" applyFont="1" applyFill="1" applyBorder="1" applyAlignment="1">
      <alignment vertical="top" wrapText="1"/>
    </xf>
    <xf numFmtId="8" fontId="5" fillId="96" borderId="5" xfId="0" applyNumberFormat="1" applyFont="1" applyFill="1" applyBorder="1" applyAlignment="1">
      <alignment vertical="top" wrapText="1"/>
    </xf>
    <xf numFmtId="8" fontId="5" fillId="97" borderId="25" xfId="0" applyNumberFormat="1" applyFont="1" applyFill="1" applyBorder="1" applyAlignment="1">
      <alignment vertical="top" wrapText="1"/>
    </xf>
    <xf numFmtId="8" fontId="5" fillId="97" borderId="5" xfId="0" applyNumberFormat="1" applyFont="1" applyFill="1" applyBorder="1" applyAlignment="1">
      <alignment vertical="top" wrapText="1"/>
    </xf>
    <xf numFmtId="2" fontId="3" fillId="0" borderId="1" xfId="0" applyNumberFormat="1" applyFont="1" applyBorder="1" applyAlignment="1">
      <alignment horizontal="right" wrapText="1"/>
    </xf>
    <xf numFmtId="0" fontId="3" fillId="0" borderId="1" xfId="0" applyFont="1" applyBorder="1" applyAlignment="1">
      <alignment horizontal="right" wrapText="1"/>
    </xf>
    <xf numFmtId="4" fontId="3" fillId="0" borderId="0" xfId="0" applyNumberFormat="1" applyFont="1" applyAlignment="1" applyProtection="1">
      <alignment horizontal="right" wrapText="1"/>
      <protection locked="0"/>
    </xf>
    <xf numFmtId="4" fontId="3" fillId="0" borderId="0" xfId="0" applyNumberFormat="1" applyFont="1" applyAlignment="1" applyProtection="1">
      <alignment horizontal="right"/>
      <protection locked="0"/>
    </xf>
    <xf numFmtId="49" fontId="3" fillId="0" borderId="1" xfId="0" applyNumberFormat="1" applyFont="1" applyBorder="1" applyProtection="1">
      <protection locked="0"/>
    </xf>
    <xf numFmtId="0" fontId="3" fillId="0" borderId="1" xfId="0" applyFont="1" applyBorder="1" applyAlignment="1" applyProtection="1">
      <alignment wrapText="1"/>
      <protection locked="0"/>
    </xf>
    <xf numFmtId="3" fontId="3" fillId="0" borderId="0" xfId="0" applyNumberFormat="1" applyFont="1" applyAlignment="1">
      <alignment horizontal="right"/>
    </xf>
    <xf numFmtId="3" fontId="3" fillId="0" borderId="0" xfId="0" applyNumberFormat="1" applyFont="1" applyAlignment="1">
      <alignment horizontal="right" wrapText="1"/>
    </xf>
    <xf numFmtId="180" fontId="8" fillId="0" borderId="0" xfId="0" applyNumberFormat="1" applyFont="1" applyProtection="1">
      <protection locked="0"/>
    </xf>
    <xf numFmtId="3" fontId="3" fillId="0" borderId="0" xfId="0" applyNumberFormat="1" applyFont="1" applyAlignment="1">
      <alignment horizontal="justify" vertical="center" wrapText="1"/>
    </xf>
    <xf numFmtId="0" fontId="3" fillId="0" borderId="0" xfId="0" applyFont="1" applyAlignment="1">
      <alignment horizontal="justify" vertical="top"/>
    </xf>
    <xf numFmtId="49" fontId="3" fillId="0" borderId="0" xfId="0" applyNumberFormat="1" applyFont="1"/>
    <xf numFmtId="49" fontId="3" fillId="0" borderId="0" xfId="0" quotePrefix="1" applyNumberFormat="1" applyFont="1"/>
    <xf numFmtId="0" fontId="75" fillId="0" borderId="0" xfId="0" applyFont="1" applyAlignment="1" applyProtection="1">
      <alignment horizontal="right" wrapText="1"/>
      <protection locked="0"/>
    </xf>
    <xf numFmtId="8" fontId="5" fillId="96" borderId="2" xfId="0" applyNumberFormat="1" applyFont="1" applyFill="1" applyBorder="1" applyAlignment="1">
      <alignment vertical="top" wrapText="1"/>
    </xf>
    <xf numFmtId="8" fontId="5" fillId="97" borderId="2" xfId="0" applyNumberFormat="1" applyFont="1" applyFill="1" applyBorder="1" applyAlignment="1">
      <alignment vertical="top" wrapText="1"/>
    </xf>
    <xf numFmtId="4" fontId="3" fillId="99" borderId="0" xfId="0" applyNumberFormat="1" applyFont="1" applyFill="1" applyAlignment="1">
      <alignment horizontal="right"/>
    </xf>
    <xf numFmtId="0" fontId="3" fillId="99" borderId="0" xfId="0" applyFont="1" applyFill="1" applyAlignment="1">
      <alignment horizontal="right"/>
    </xf>
    <xf numFmtId="0" fontId="80" fillId="99" borderId="0" xfId="0" applyFont="1" applyFill="1" applyAlignment="1">
      <alignment horizontal="justify" vertical="top" wrapText="1"/>
    </xf>
    <xf numFmtId="4" fontId="89" fillId="96" borderId="0" xfId="0" applyNumberFormat="1" applyFont="1" applyFill="1"/>
    <xf numFmtId="0" fontId="94" fillId="96" borderId="0" xfId="0" applyFont="1" applyFill="1" applyAlignment="1">
      <alignment vertical="top" wrapText="1"/>
    </xf>
    <xf numFmtId="8" fontId="74" fillId="0" borderId="4" xfId="0" applyNumberFormat="1" applyFont="1" applyBorder="1" applyAlignment="1">
      <alignment vertical="top" wrapText="1"/>
    </xf>
    <xf numFmtId="0" fontId="74" fillId="0" borderId="4" xfId="0" applyFont="1" applyBorder="1" applyAlignment="1">
      <alignment vertical="top"/>
    </xf>
    <xf numFmtId="0" fontId="75" fillId="0" borderId="4" xfId="0" applyFont="1" applyBorder="1" applyAlignment="1">
      <alignment vertical="top" wrapText="1"/>
    </xf>
    <xf numFmtId="0" fontId="75" fillId="0" borderId="27" xfId="0" applyFont="1" applyBorder="1" applyAlignment="1">
      <alignment vertical="top" wrapText="1"/>
    </xf>
    <xf numFmtId="0" fontId="82" fillId="0" borderId="0" xfId="0" applyFont="1" applyAlignment="1">
      <alignment horizontal="center" vertical="top" wrapText="1"/>
    </xf>
    <xf numFmtId="0" fontId="82" fillId="0" borderId="0" xfId="0" applyFont="1" applyAlignment="1">
      <alignment horizontal="center"/>
    </xf>
    <xf numFmtId="0" fontId="78" fillId="0" borderId="0" xfId="0" applyFont="1" applyAlignment="1">
      <alignment horizontal="center"/>
    </xf>
    <xf numFmtId="0" fontId="9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lignment horizontal="center"/>
    </xf>
    <xf numFmtId="8" fontId="85" fillId="0" borderId="4" xfId="0" applyNumberFormat="1" applyFont="1" applyBorder="1" applyAlignment="1">
      <alignment horizontal="right" vertical="center" wrapText="1"/>
    </xf>
    <xf numFmtId="8" fontId="74" fillId="0" borderId="2" xfId="0" applyNumberFormat="1" applyFont="1" applyBorder="1" applyAlignment="1">
      <alignment horizontal="left" vertical="center" wrapText="1"/>
    </xf>
    <xf numFmtId="8" fontId="74" fillId="0" borderId="2" xfId="0" applyNumberFormat="1" applyFont="1" applyBorder="1" applyAlignment="1">
      <alignment horizontal="right" vertical="center" wrapText="1"/>
    </xf>
    <xf numFmtId="0" fontId="74" fillId="0" borderId="2" xfId="0" applyFont="1" applyBorder="1" applyAlignment="1">
      <alignment horizontal="left" vertical="center" wrapText="1"/>
    </xf>
    <xf numFmtId="0" fontId="0" fillId="0" borderId="0" xfId="0" applyAlignment="1">
      <alignment horizontal="left" vertical="top" wrapText="1"/>
    </xf>
    <xf numFmtId="0" fontId="3" fillId="0" borderId="32" xfId="0" applyFont="1" applyBorder="1" applyAlignment="1">
      <alignment horizontal="left" vertical="center" wrapText="1"/>
    </xf>
    <xf numFmtId="0" fontId="3" fillId="0" borderId="2" xfId="0" applyFont="1" applyBorder="1" applyAlignment="1">
      <alignment horizontal="left" vertical="top" wrapText="1"/>
    </xf>
    <xf numFmtId="0" fontId="5" fillId="0" borderId="0" xfId="0" applyFont="1" applyAlignment="1">
      <alignment horizontal="left" vertical="top"/>
    </xf>
    <xf numFmtId="8" fontId="74" fillId="0" borderId="4" xfId="0" applyNumberFormat="1" applyFont="1" applyBorder="1" applyAlignment="1">
      <alignment horizontal="right" vertical="top" wrapText="1"/>
    </xf>
    <xf numFmtId="0" fontId="5"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49" fontId="5" fillId="0" borderId="0" xfId="0" applyNumberFormat="1" applyFont="1" applyAlignment="1">
      <alignment horizontal="left" vertical="top" wrapText="1"/>
    </xf>
    <xf numFmtId="0" fontId="74" fillId="0" borderId="0" xfId="0" applyFont="1" applyAlignment="1">
      <alignment horizontal="center" textRotation="90"/>
    </xf>
    <xf numFmtId="0" fontId="74" fillId="0" borderId="1" xfId="0" applyFont="1" applyBorder="1" applyAlignment="1">
      <alignment horizontal="center" textRotation="90"/>
    </xf>
    <xf numFmtId="8" fontId="74" fillId="0" borderId="4" xfId="0" applyNumberFormat="1" applyFont="1" applyBorder="1" applyAlignment="1">
      <alignment horizontal="right" wrapText="1"/>
    </xf>
    <xf numFmtId="0" fontId="74" fillId="0" borderId="4" xfId="0" applyFont="1" applyBorder="1" applyAlignment="1">
      <alignment horizontal="left" vertical="center" wrapText="1"/>
    </xf>
    <xf numFmtId="0" fontId="81" fillId="0" borderId="0" xfId="0" applyFont="1" applyAlignment="1">
      <alignment horizontal="center" textRotation="90"/>
    </xf>
    <xf numFmtId="0" fontId="81" fillId="0" borderId="1" xfId="0" applyFont="1" applyBorder="1" applyAlignment="1">
      <alignment horizontal="center" textRotation="90"/>
    </xf>
    <xf numFmtId="8" fontId="81" fillId="0" borderId="4" xfId="0" applyNumberFormat="1" applyFont="1" applyBorder="1" applyAlignment="1">
      <alignment horizontal="right" vertical="top" wrapText="1"/>
    </xf>
    <xf numFmtId="0" fontId="81" fillId="0" borderId="4" xfId="0" applyFont="1" applyBorder="1" applyAlignment="1">
      <alignment horizontal="left" vertical="center" wrapText="1"/>
    </xf>
  </cellXfs>
  <cellStyles count="2055">
    <cellStyle name="2. Tekst stavke" xfId="2052" xr:uid="{00000000-0005-0000-0000-000000000000}"/>
    <cellStyle name="20 % - Accent1" xfId="56" xr:uid="{00000000-0005-0000-0000-000001000000}"/>
    <cellStyle name="20 % - Accent2" xfId="57" xr:uid="{00000000-0005-0000-0000-000002000000}"/>
    <cellStyle name="20 % - Accent3" xfId="58" xr:uid="{00000000-0005-0000-0000-000003000000}"/>
    <cellStyle name="20 % - Accent4" xfId="59" xr:uid="{00000000-0005-0000-0000-000004000000}"/>
    <cellStyle name="20 % - Accent5" xfId="60" xr:uid="{00000000-0005-0000-0000-000005000000}"/>
    <cellStyle name="20 % - Accent6" xfId="61" xr:uid="{00000000-0005-0000-0000-000006000000}"/>
    <cellStyle name="20% - Accent1 2" xfId="62" xr:uid="{00000000-0005-0000-0000-000007000000}"/>
    <cellStyle name="20% - Accent1 2 2" xfId="63" xr:uid="{00000000-0005-0000-0000-000008000000}"/>
    <cellStyle name="20% - Accent1 2 2 2" xfId="64" xr:uid="{00000000-0005-0000-0000-000009000000}"/>
    <cellStyle name="20% - Accent1 2 3" xfId="65" xr:uid="{00000000-0005-0000-0000-00000A000000}"/>
    <cellStyle name="20% - Accent1 3" xfId="66" xr:uid="{00000000-0005-0000-0000-00000B000000}"/>
    <cellStyle name="20% - Accent1 3 2" xfId="67" xr:uid="{00000000-0005-0000-0000-00000C000000}"/>
    <cellStyle name="20% - Accent1 4" xfId="68" xr:uid="{00000000-0005-0000-0000-00000D000000}"/>
    <cellStyle name="20% - Accent1 4 2" xfId="69" xr:uid="{00000000-0005-0000-0000-00000E000000}"/>
    <cellStyle name="20% - Accent1 5" xfId="70" xr:uid="{00000000-0005-0000-0000-00000F000000}"/>
    <cellStyle name="20% - Accent2 2" xfId="71" xr:uid="{00000000-0005-0000-0000-000010000000}"/>
    <cellStyle name="20% - Accent2 2 2" xfId="72" xr:uid="{00000000-0005-0000-0000-000011000000}"/>
    <cellStyle name="20% - Accent2 2 2 2" xfId="73" xr:uid="{00000000-0005-0000-0000-000012000000}"/>
    <cellStyle name="20% - Accent2 2 3" xfId="74" xr:uid="{00000000-0005-0000-0000-000013000000}"/>
    <cellStyle name="20% - Accent2 3" xfId="75" xr:uid="{00000000-0005-0000-0000-000014000000}"/>
    <cellStyle name="20% - Accent2 3 2" xfId="76" xr:uid="{00000000-0005-0000-0000-000015000000}"/>
    <cellStyle name="20% - Accent2 4" xfId="77" xr:uid="{00000000-0005-0000-0000-000016000000}"/>
    <cellStyle name="20% - Accent2 4 2" xfId="78" xr:uid="{00000000-0005-0000-0000-000017000000}"/>
    <cellStyle name="20% - Accent2 5" xfId="79" xr:uid="{00000000-0005-0000-0000-000018000000}"/>
    <cellStyle name="20% - Accent3 2" xfId="80" xr:uid="{00000000-0005-0000-0000-000019000000}"/>
    <cellStyle name="20% - Accent3 2 2" xfId="81" xr:uid="{00000000-0005-0000-0000-00001A000000}"/>
    <cellStyle name="20% - Accent3 2 2 2" xfId="82" xr:uid="{00000000-0005-0000-0000-00001B000000}"/>
    <cellStyle name="20% - Accent3 2 3" xfId="83" xr:uid="{00000000-0005-0000-0000-00001C000000}"/>
    <cellStyle name="20% - Accent3 3" xfId="84" xr:uid="{00000000-0005-0000-0000-00001D000000}"/>
    <cellStyle name="20% - Accent3 3 2" xfId="85" xr:uid="{00000000-0005-0000-0000-00001E000000}"/>
    <cellStyle name="20% - Accent3 4" xfId="86" xr:uid="{00000000-0005-0000-0000-00001F000000}"/>
    <cellStyle name="20% - Accent3 4 2" xfId="87" xr:uid="{00000000-0005-0000-0000-000020000000}"/>
    <cellStyle name="20% - Accent3 5" xfId="88" xr:uid="{00000000-0005-0000-0000-000021000000}"/>
    <cellStyle name="20% - Accent4 2" xfId="89" xr:uid="{00000000-0005-0000-0000-000022000000}"/>
    <cellStyle name="20% - Accent4 2 2" xfId="90" xr:uid="{00000000-0005-0000-0000-000023000000}"/>
    <cellStyle name="20% - Accent4 2 2 2" xfId="91" xr:uid="{00000000-0005-0000-0000-000024000000}"/>
    <cellStyle name="20% - Accent4 2 3" xfId="92" xr:uid="{00000000-0005-0000-0000-000025000000}"/>
    <cellStyle name="20% - Accent4 3" xfId="93" xr:uid="{00000000-0005-0000-0000-000026000000}"/>
    <cellStyle name="20% - Accent4 3 2" xfId="94" xr:uid="{00000000-0005-0000-0000-000027000000}"/>
    <cellStyle name="20% - Accent4 4" xfId="95" xr:uid="{00000000-0005-0000-0000-000028000000}"/>
    <cellStyle name="20% - Accent4 4 2" xfId="96" xr:uid="{00000000-0005-0000-0000-000029000000}"/>
    <cellStyle name="20% - Accent4 5" xfId="97" xr:uid="{00000000-0005-0000-0000-00002A000000}"/>
    <cellStyle name="20% - Accent5 2" xfId="98" xr:uid="{00000000-0005-0000-0000-00002B000000}"/>
    <cellStyle name="20% - Accent5 2 2" xfId="99" xr:uid="{00000000-0005-0000-0000-00002C000000}"/>
    <cellStyle name="20% - Accent5 2 2 2" xfId="100" xr:uid="{00000000-0005-0000-0000-00002D000000}"/>
    <cellStyle name="20% - Accent5 2 3" xfId="101" xr:uid="{00000000-0005-0000-0000-00002E000000}"/>
    <cellStyle name="20% - Accent5 3" xfId="102" xr:uid="{00000000-0005-0000-0000-00002F000000}"/>
    <cellStyle name="20% - Accent5 3 2" xfId="103" xr:uid="{00000000-0005-0000-0000-000030000000}"/>
    <cellStyle name="20% - Accent5 4" xfId="104" xr:uid="{00000000-0005-0000-0000-000031000000}"/>
    <cellStyle name="20% - Accent5 4 2" xfId="105" xr:uid="{00000000-0005-0000-0000-000032000000}"/>
    <cellStyle name="20% - Accent5 5" xfId="106" xr:uid="{00000000-0005-0000-0000-000033000000}"/>
    <cellStyle name="20% - Accent6 2" xfId="107" xr:uid="{00000000-0005-0000-0000-000034000000}"/>
    <cellStyle name="20% - Accent6 2 2" xfId="108" xr:uid="{00000000-0005-0000-0000-000035000000}"/>
    <cellStyle name="20% - Accent6 2 2 2" xfId="109" xr:uid="{00000000-0005-0000-0000-000036000000}"/>
    <cellStyle name="20% - Accent6 2 3" xfId="110" xr:uid="{00000000-0005-0000-0000-000037000000}"/>
    <cellStyle name="20% - Accent6 3" xfId="111" xr:uid="{00000000-0005-0000-0000-000038000000}"/>
    <cellStyle name="20% - Accent6 3 2" xfId="112" xr:uid="{00000000-0005-0000-0000-000039000000}"/>
    <cellStyle name="20% - Accent6 4" xfId="113" xr:uid="{00000000-0005-0000-0000-00003A000000}"/>
    <cellStyle name="20% - Accent6 4 2" xfId="114" xr:uid="{00000000-0005-0000-0000-00003B000000}"/>
    <cellStyle name="20% - Accent6 5" xfId="115" xr:uid="{00000000-0005-0000-0000-00003C000000}"/>
    <cellStyle name="20% - Isticanje1" xfId="31" builtinId="30" customBuiltin="1"/>
    <cellStyle name="20% - Isticanje1 2" xfId="116" xr:uid="{00000000-0005-0000-0000-00003E000000}"/>
    <cellStyle name="20% - Isticanje2" xfId="35" builtinId="34" customBuiltin="1"/>
    <cellStyle name="20% - Isticanje2 2" xfId="117" xr:uid="{00000000-0005-0000-0000-000040000000}"/>
    <cellStyle name="20% - Isticanje3" xfId="38" builtinId="38" customBuiltin="1"/>
    <cellStyle name="20% - Isticanje3 2" xfId="118" xr:uid="{00000000-0005-0000-0000-000042000000}"/>
    <cellStyle name="20% - Isticanje4" xfId="42" builtinId="42" customBuiltin="1"/>
    <cellStyle name="20% - Isticanje4 2" xfId="119" xr:uid="{00000000-0005-0000-0000-000044000000}"/>
    <cellStyle name="20% - Isticanje5" xfId="46" builtinId="46" customBuiltin="1"/>
    <cellStyle name="20% - Isticanje5 2" xfId="120" xr:uid="{00000000-0005-0000-0000-000046000000}"/>
    <cellStyle name="20% - Isticanje6" xfId="50" builtinId="50" customBuiltin="1"/>
    <cellStyle name="20% - Isticanje6 2" xfId="121" xr:uid="{00000000-0005-0000-0000-000048000000}"/>
    <cellStyle name="40 % - Accent1" xfId="122" xr:uid="{00000000-0005-0000-0000-000049000000}"/>
    <cellStyle name="40 % - Accent2" xfId="123" xr:uid="{00000000-0005-0000-0000-00004A000000}"/>
    <cellStyle name="40 % - Accent3" xfId="124" xr:uid="{00000000-0005-0000-0000-00004B000000}"/>
    <cellStyle name="40 % - Accent4" xfId="125" xr:uid="{00000000-0005-0000-0000-00004C000000}"/>
    <cellStyle name="40 % - Accent5" xfId="126" xr:uid="{00000000-0005-0000-0000-00004D000000}"/>
    <cellStyle name="40 % - Accent6" xfId="127" xr:uid="{00000000-0005-0000-0000-00004E000000}"/>
    <cellStyle name="40% - Accent1 2" xfId="128" xr:uid="{00000000-0005-0000-0000-00004F000000}"/>
    <cellStyle name="40% - Accent1 2 2" xfId="129" xr:uid="{00000000-0005-0000-0000-000050000000}"/>
    <cellStyle name="40% - Accent1 2 2 2" xfId="130" xr:uid="{00000000-0005-0000-0000-000051000000}"/>
    <cellStyle name="40% - Accent1 2 3" xfId="131" xr:uid="{00000000-0005-0000-0000-000052000000}"/>
    <cellStyle name="40% - Accent1 3" xfId="132" xr:uid="{00000000-0005-0000-0000-000053000000}"/>
    <cellStyle name="40% - Accent1 3 2" xfId="133" xr:uid="{00000000-0005-0000-0000-000054000000}"/>
    <cellStyle name="40% - Accent1 4" xfId="134" xr:uid="{00000000-0005-0000-0000-000055000000}"/>
    <cellStyle name="40% - Accent1 4 2" xfId="135" xr:uid="{00000000-0005-0000-0000-000056000000}"/>
    <cellStyle name="40% - Accent1 5" xfId="136" xr:uid="{00000000-0005-0000-0000-000057000000}"/>
    <cellStyle name="40% - Accent2 2" xfId="137" xr:uid="{00000000-0005-0000-0000-000058000000}"/>
    <cellStyle name="40% - Accent2 2 2" xfId="138" xr:uid="{00000000-0005-0000-0000-000059000000}"/>
    <cellStyle name="40% - Accent2 2 2 2" xfId="139" xr:uid="{00000000-0005-0000-0000-00005A000000}"/>
    <cellStyle name="40% - Accent2 2 3" xfId="140" xr:uid="{00000000-0005-0000-0000-00005B000000}"/>
    <cellStyle name="40% - Accent2 3" xfId="141" xr:uid="{00000000-0005-0000-0000-00005C000000}"/>
    <cellStyle name="40% - Accent2 3 2" xfId="142" xr:uid="{00000000-0005-0000-0000-00005D000000}"/>
    <cellStyle name="40% - Accent2 4" xfId="143" xr:uid="{00000000-0005-0000-0000-00005E000000}"/>
    <cellStyle name="40% - Accent2 4 2" xfId="144" xr:uid="{00000000-0005-0000-0000-00005F000000}"/>
    <cellStyle name="40% - Accent2 5" xfId="145" xr:uid="{00000000-0005-0000-0000-000060000000}"/>
    <cellStyle name="40% - Accent3 2" xfId="146" xr:uid="{00000000-0005-0000-0000-000061000000}"/>
    <cellStyle name="40% - Accent3 2 2" xfId="147" xr:uid="{00000000-0005-0000-0000-000062000000}"/>
    <cellStyle name="40% - Accent3 2 2 2" xfId="148" xr:uid="{00000000-0005-0000-0000-000063000000}"/>
    <cellStyle name="40% - Accent3 2 3" xfId="149" xr:uid="{00000000-0005-0000-0000-000064000000}"/>
    <cellStyle name="40% - Accent3 3" xfId="150" xr:uid="{00000000-0005-0000-0000-000065000000}"/>
    <cellStyle name="40% - Accent3 3 2" xfId="151" xr:uid="{00000000-0005-0000-0000-000066000000}"/>
    <cellStyle name="40% - Accent3 4" xfId="152" xr:uid="{00000000-0005-0000-0000-000067000000}"/>
    <cellStyle name="40% - Accent3 4 2" xfId="153" xr:uid="{00000000-0005-0000-0000-000068000000}"/>
    <cellStyle name="40% - Accent3 5" xfId="154" xr:uid="{00000000-0005-0000-0000-000069000000}"/>
    <cellStyle name="40% - Accent4 2" xfId="155" xr:uid="{00000000-0005-0000-0000-00006A000000}"/>
    <cellStyle name="40% - Accent4 2 2" xfId="156" xr:uid="{00000000-0005-0000-0000-00006B000000}"/>
    <cellStyle name="40% - Accent4 2 2 2" xfId="157" xr:uid="{00000000-0005-0000-0000-00006C000000}"/>
    <cellStyle name="40% - Accent4 2 3" xfId="158" xr:uid="{00000000-0005-0000-0000-00006D000000}"/>
    <cellStyle name="40% - Accent4 3" xfId="159" xr:uid="{00000000-0005-0000-0000-00006E000000}"/>
    <cellStyle name="40% - Accent4 3 2" xfId="160" xr:uid="{00000000-0005-0000-0000-00006F000000}"/>
    <cellStyle name="40% - Accent4 4" xfId="161" xr:uid="{00000000-0005-0000-0000-000070000000}"/>
    <cellStyle name="40% - Accent4 4 2" xfId="162" xr:uid="{00000000-0005-0000-0000-000071000000}"/>
    <cellStyle name="40% - Accent4 5" xfId="163" xr:uid="{00000000-0005-0000-0000-000072000000}"/>
    <cellStyle name="40% - Accent5 2" xfId="164" xr:uid="{00000000-0005-0000-0000-000073000000}"/>
    <cellStyle name="40% - Accent5 2 2" xfId="165" xr:uid="{00000000-0005-0000-0000-000074000000}"/>
    <cellStyle name="40% - Accent5 2 2 2" xfId="166" xr:uid="{00000000-0005-0000-0000-000075000000}"/>
    <cellStyle name="40% - Accent5 2 3" xfId="167" xr:uid="{00000000-0005-0000-0000-000076000000}"/>
    <cellStyle name="40% - Accent5 3" xfId="168" xr:uid="{00000000-0005-0000-0000-000077000000}"/>
    <cellStyle name="40% - Accent5 3 2" xfId="169" xr:uid="{00000000-0005-0000-0000-000078000000}"/>
    <cellStyle name="40% - Accent5 4" xfId="170" xr:uid="{00000000-0005-0000-0000-000079000000}"/>
    <cellStyle name="40% - Accent5 4 2" xfId="171" xr:uid="{00000000-0005-0000-0000-00007A000000}"/>
    <cellStyle name="40% - Accent5 5" xfId="172" xr:uid="{00000000-0005-0000-0000-00007B000000}"/>
    <cellStyle name="40% - Accent6 2" xfId="173" xr:uid="{00000000-0005-0000-0000-00007C000000}"/>
    <cellStyle name="40% - Accent6 2 2" xfId="174" xr:uid="{00000000-0005-0000-0000-00007D000000}"/>
    <cellStyle name="40% - Accent6 2 2 2" xfId="175" xr:uid="{00000000-0005-0000-0000-00007E000000}"/>
    <cellStyle name="40% - Accent6 2 3" xfId="176" xr:uid="{00000000-0005-0000-0000-00007F000000}"/>
    <cellStyle name="40% - Accent6 3" xfId="177" xr:uid="{00000000-0005-0000-0000-000080000000}"/>
    <cellStyle name="40% - Accent6 3 2" xfId="178" xr:uid="{00000000-0005-0000-0000-000081000000}"/>
    <cellStyle name="40% - Accent6 4" xfId="179" xr:uid="{00000000-0005-0000-0000-000082000000}"/>
    <cellStyle name="40% - Accent6 4 2" xfId="180" xr:uid="{00000000-0005-0000-0000-000083000000}"/>
    <cellStyle name="40% - Accent6 5" xfId="181" xr:uid="{00000000-0005-0000-0000-000084000000}"/>
    <cellStyle name="40% - Isticanje1" xfId="32" builtinId="31" customBuiltin="1"/>
    <cellStyle name="40% - Isticanje2" xfId="36" builtinId="35" customBuiltin="1"/>
    <cellStyle name="40% - Isticanje2 2" xfId="182" xr:uid="{00000000-0005-0000-0000-000087000000}"/>
    <cellStyle name="40% - Isticanje3" xfId="39" builtinId="39" customBuiltin="1"/>
    <cellStyle name="40% - Isticanje3 2" xfId="183" xr:uid="{00000000-0005-0000-0000-000089000000}"/>
    <cellStyle name="40% - Isticanje4" xfId="43" builtinId="43" customBuiltin="1"/>
    <cellStyle name="40% - Isticanje4 2" xfId="184" xr:uid="{00000000-0005-0000-0000-00008B000000}"/>
    <cellStyle name="40% - Isticanje5" xfId="47" builtinId="47" customBuiltin="1"/>
    <cellStyle name="40% - Isticanje5 2" xfId="185" xr:uid="{00000000-0005-0000-0000-00008D000000}"/>
    <cellStyle name="40% - Isticanje6" xfId="51" builtinId="51" customBuiltin="1"/>
    <cellStyle name="40% - Isticanje6 2" xfId="186" xr:uid="{00000000-0005-0000-0000-00008F000000}"/>
    <cellStyle name="40% - Naglasak1 10" xfId="1859" xr:uid="{00000000-0005-0000-0000-000090000000}"/>
    <cellStyle name="40% - Naglasak1 2" xfId="187" xr:uid="{00000000-0005-0000-0000-000091000000}"/>
    <cellStyle name="40% - Naglasak1 3" xfId="1362" xr:uid="{00000000-0005-0000-0000-000092000000}"/>
    <cellStyle name="40% - Naglasak1 4" xfId="1502" xr:uid="{00000000-0005-0000-0000-000093000000}"/>
    <cellStyle name="40% - Naglasak1 5" xfId="1626" xr:uid="{00000000-0005-0000-0000-000094000000}"/>
    <cellStyle name="40% - Naglasak1 6" xfId="1683" xr:uid="{00000000-0005-0000-0000-000095000000}"/>
    <cellStyle name="40% - Naglasak1 7" xfId="1733" xr:uid="{00000000-0005-0000-0000-000096000000}"/>
    <cellStyle name="40% - Naglasak1 8" xfId="1778" xr:uid="{00000000-0005-0000-0000-000097000000}"/>
    <cellStyle name="40% - Naglasak1 9" xfId="1823" xr:uid="{00000000-0005-0000-0000-000098000000}"/>
    <cellStyle name="60 % - Accent1" xfId="188" xr:uid="{00000000-0005-0000-0000-000099000000}"/>
    <cellStyle name="60 % - Accent2" xfId="189" xr:uid="{00000000-0005-0000-0000-00009A000000}"/>
    <cellStyle name="60 % - Accent3" xfId="190" xr:uid="{00000000-0005-0000-0000-00009B000000}"/>
    <cellStyle name="60 % - Accent4" xfId="191" xr:uid="{00000000-0005-0000-0000-00009C000000}"/>
    <cellStyle name="60 % - Accent5" xfId="192" xr:uid="{00000000-0005-0000-0000-00009D000000}"/>
    <cellStyle name="60 % - Accent6" xfId="193" xr:uid="{00000000-0005-0000-0000-00009E000000}"/>
    <cellStyle name="60% - Isticanje1" xfId="33" builtinId="32" customBuiltin="1"/>
    <cellStyle name="60% - Isticanje1 2" xfId="194" xr:uid="{00000000-0005-0000-0000-0000A0000000}"/>
    <cellStyle name="60% - Isticanje2" xfId="37" builtinId="36" customBuiltin="1"/>
    <cellStyle name="60% - Isticanje2 2" xfId="195" xr:uid="{00000000-0005-0000-0000-0000A2000000}"/>
    <cellStyle name="60% - Isticanje3" xfId="40" builtinId="40" customBuiltin="1"/>
    <cellStyle name="60% - Isticanje3 2" xfId="196" xr:uid="{00000000-0005-0000-0000-0000A4000000}"/>
    <cellStyle name="60% - Isticanje4" xfId="44" builtinId="44" customBuiltin="1"/>
    <cellStyle name="60% - Isticanje4 2" xfId="197" xr:uid="{00000000-0005-0000-0000-0000A6000000}"/>
    <cellStyle name="60% - Isticanje5" xfId="48" builtinId="48" customBuiltin="1"/>
    <cellStyle name="60% - Isticanje5 2" xfId="198" xr:uid="{00000000-0005-0000-0000-0000A8000000}"/>
    <cellStyle name="60% - Isticanje6" xfId="52" builtinId="52" customBuiltin="1"/>
    <cellStyle name="60% - Isticanje6 2" xfId="199" xr:uid="{00000000-0005-0000-0000-0000AA000000}"/>
    <cellStyle name="A4 Small 210 x 297 mm" xfId="200" xr:uid="{00000000-0005-0000-0000-0000AB000000}"/>
    <cellStyle name="Accent1 - 20%" xfId="201" xr:uid="{00000000-0005-0000-0000-0000AC000000}"/>
    <cellStyle name="Accent1 - 40%" xfId="202" xr:uid="{00000000-0005-0000-0000-0000AD000000}"/>
    <cellStyle name="Accent1 - 60%" xfId="203" xr:uid="{00000000-0005-0000-0000-0000AE000000}"/>
    <cellStyle name="Accent1 2" xfId="204" xr:uid="{00000000-0005-0000-0000-0000AF000000}"/>
    <cellStyle name="Accent1 3" xfId="205" xr:uid="{00000000-0005-0000-0000-0000B0000000}"/>
    <cellStyle name="Accent1 4" xfId="206" xr:uid="{00000000-0005-0000-0000-0000B1000000}"/>
    <cellStyle name="Accent1 5" xfId="207" xr:uid="{00000000-0005-0000-0000-0000B2000000}"/>
    <cellStyle name="Accent1 6" xfId="208" xr:uid="{00000000-0005-0000-0000-0000B3000000}"/>
    <cellStyle name="Accent1 7" xfId="209" xr:uid="{00000000-0005-0000-0000-0000B4000000}"/>
    <cellStyle name="Accent2 - 20%" xfId="210" xr:uid="{00000000-0005-0000-0000-0000B5000000}"/>
    <cellStyle name="Accent2 - 40%" xfId="211" xr:uid="{00000000-0005-0000-0000-0000B6000000}"/>
    <cellStyle name="Accent2 - 60%" xfId="212" xr:uid="{00000000-0005-0000-0000-0000B7000000}"/>
    <cellStyle name="Accent2 2" xfId="213" xr:uid="{00000000-0005-0000-0000-0000B8000000}"/>
    <cellStyle name="Accent2 3" xfId="214" xr:uid="{00000000-0005-0000-0000-0000B9000000}"/>
    <cellStyle name="Accent2 4" xfId="215" xr:uid="{00000000-0005-0000-0000-0000BA000000}"/>
    <cellStyle name="Accent2 5" xfId="216" xr:uid="{00000000-0005-0000-0000-0000BB000000}"/>
    <cellStyle name="Accent2 6" xfId="217" xr:uid="{00000000-0005-0000-0000-0000BC000000}"/>
    <cellStyle name="Accent2 7" xfId="218" xr:uid="{00000000-0005-0000-0000-0000BD000000}"/>
    <cellStyle name="Accent3 - 20%" xfId="219" xr:uid="{00000000-0005-0000-0000-0000BE000000}"/>
    <cellStyle name="Accent3 - 40%" xfId="220" xr:uid="{00000000-0005-0000-0000-0000BF000000}"/>
    <cellStyle name="Accent3 - 60%" xfId="221" xr:uid="{00000000-0005-0000-0000-0000C0000000}"/>
    <cellStyle name="Accent3 2" xfId="222" xr:uid="{00000000-0005-0000-0000-0000C1000000}"/>
    <cellStyle name="Accent3 3" xfId="223" xr:uid="{00000000-0005-0000-0000-0000C2000000}"/>
    <cellStyle name="Accent3 4" xfId="224" xr:uid="{00000000-0005-0000-0000-0000C3000000}"/>
    <cellStyle name="Accent3 5" xfId="225" xr:uid="{00000000-0005-0000-0000-0000C4000000}"/>
    <cellStyle name="Accent3 6" xfId="226" xr:uid="{00000000-0005-0000-0000-0000C5000000}"/>
    <cellStyle name="Accent3 7" xfId="227" xr:uid="{00000000-0005-0000-0000-0000C6000000}"/>
    <cellStyle name="Accent4 - 20%" xfId="228" xr:uid="{00000000-0005-0000-0000-0000C7000000}"/>
    <cellStyle name="Accent4 - 40%" xfId="229" xr:uid="{00000000-0005-0000-0000-0000C8000000}"/>
    <cellStyle name="Accent4 - 60%" xfId="230" xr:uid="{00000000-0005-0000-0000-0000C9000000}"/>
    <cellStyle name="Accent4 2" xfId="231" xr:uid="{00000000-0005-0000-0000-0000CA000000}"/>
    <cellStyle name="Accent4 3" xfId="232" xr:uid="{00000000-0005-0000-0000-0000CB000000}"/>
    <cellStyle name="Accent4 4" xfId="233" xr:uid="{00000000-0005-0000-0000-0000CC000000}"/>
    <cellStyle name="Accent4 5" xfId="234" xr:uid="{00000000-0005-0000-0000-0000CD000000}"/>
    <cellStyle name="Accent4 6" xfId="235" xr:uid="{00000000-0005-0000-0000-0000CE000000}"/>
    <cellStyle name="Accent4 7" xfId="236" xr:uid="{00000000-0005-0000-0000-0000CF000000}"/>
    <cellStyle name="Accent5 - 20%" xfId="237" xr:uid="{00000000-0005-0000-0000-0000D0000000}"/>
    <cellStyle name="Accent5 - 40%" xfId="238" xr:uid="{00000000-0005-0000-0000-0000D1000000}"/>
    <cellStyle name="Accent5 - 60%" xfId="239" xr:uid="{00000000-0005-0000-0000-0000D2000000}"/>
    <cellStyle name="Accent5 2" xfId="240" xr:uid="{00000000-0005-0000-0000-0000D3000000}"/>
    <cellStyle name="Accent5 3" xfId="241" xr:uid="{00000000-0005-0000-0000-0000D4000000}"/>
    <cellStyle name="Accent5 4" xfId="242" xr:uid="{00000000-0005-0000-0000-0000D5000000}"/>
    <cellStyle name="Accent5 5" xfId="243" xr:uid="{00000000-0005-0000-0000-0000D6000000}"/>
    <cellStyle name="Accent5 6" xfId="244" xr:uid="{00000000-0005-0000-0000-0000D7000000}"/>
    <cellStyle name="Accent5 7" xfId="245" xr:uid="{00000000-0005-0000-0000-0000D8000000}"/>
    <cellStyle name="Accent6 - 20%" xfId="246" xr:uid="{00000000-0005-0000-0000-0000D9000000}"/>
    <cellStyle name="Accent6 - 40%" xfId="247" xr:uid="{00000000-0005-0000-0000-0000DA000000}"/>
    <cellStyle name="Accent6 - 60%" xfId="248" xr:uid="{00000000-0005-0000-0000-0000DB000000}"/>
    <cellStyle name="Accent6 2" xfId="249" xr:uid="{00000000-0005-0000-0000-0000DC000000}"/>
    <cellStyle name="Accent6 3" xfId="250" xr:uid="{00000000-0005-0000-0000-0000DD000000}"/>
    <cellStyle name="Accent6 4" xfId="251" xr:uid="{00000000-0005-0000-0000-0000DE000000}"/>
    <cellStyle name="Accent6 5" xfId="252" xr:uid="{00000000-0005-0000-0000-0000DF000000}"/>
    <cellStyle name="Accent6 6" xfId="253" xr:uid="{00000000-0005-0000-0000-0000E0000000}"/>
    <cellStyle name="Accent6 7" xfId="254" xr:uid="{00000000-0005-0000-0000-0000E1000000}"/>
    <cellStyle name="Avertissement" xfId="255" xr:uid="{00000000-0005-0000-0000-0000E2000000}"/>
    <cellStyle name="Bad 2" xfId="1363" xr:uid="{00000000-0005-0000-0000-0000E3000000}"/>
    <cellStyle name="Besuchter Hyperlink" xfId="1364" xr:uid="{00000000-0005-0000-0000-0000E4000000}"/>
    <cellStyle name="Bilješka 10" xfId="1855" xr:uid="{00000000-0005-0000-0000-0000E5000000}"/>
    <cellStyle name="Bilješka 10 2" xfId="2049" xr:uid="{00000000-0005-0000-0000-0000E6000000}"/>
    <cellStyle name="Bilješka 2" xfId="256" xr:uid="{00000000-0005-0000-0000-0000E7000000}"/>
    <cellStyle name="Bilješka 2 10" xfId="1817" xr:uid="{00000000-0005-0000-0000-0000E8000000}"/>
    <cellStyle name="Bilješka 2 10 2" xfId="2043" xr:uid="{00000000-0005-0000-0000-0000E9000000}"/>
    <cellStyle name="Bilješka 2 11" xfId="1853" xr:uid="{00000000-0005-0000-0000-0000EA000000}"/>
    <cellStyle name="Bilješka 2 11 2" xfId="2048" xr:uid="{00000000-0005-0000-0000-0000EB000000}"/>
    <cellStyle name="Bilješka 2 12" xfId="1909" xr:uid="{00000000-0005-0000-0000-0000EC000000}"/>
    <cellStyle name="Bilješka 2 2" xfId="1366" xr:uid="{00000000-0005-0000-0000-0000ED000000}"/>
    <cellStyle name="Bilješka 2 2 2" xfId="2015" xr:uid="{00000000-0005-0000-0000-0000EE000000}"/>
    <cellStyle name="Bilješka 2 3" xfId="1368" xr:uid="{00000000-0005-0000-0000-0000EF000000}"/>
    <cellStyle name="Bilješka 2 3 2" xfId="2016" xr:uid="{00000000-0005-0000-0000-0000F0000000}"/>
    <cellStyle name="Bilješka 2 4" xfId="1369" xr:uid="{00000000-0005-0000-0000-0000F1000000}"/>
    <cellStyle name="Bilješka 2 4 2" xfId="2017" xr:uid="{00000000-0005-0000-0000-0000F2000000}"/>
    <cellStyle name="Bilješka 2 5" xfId="1460" xr:uid="{00000000-0005-0000-0000-0000F3000000}"/>
    <cellStyle name="Bilješka 2 5 2" xfId="2021" xr:uid="{00000000-0005-0000-0000-0000F4000000}"/>
    <cellStyle name="Bilješka 2 6" xfId="1622" xr:uid="{00000000-0005-0000-0000-0000F5000000}"/>
    <cellStyle name="Bilješka 2 6 2" xfId="2026" xr:uid="{00000000-0005-0000-0000-0000F6000000}"/>
    <cellStyle name="Bilješka 2 7" xfId="1676" xr:uid="{00000000-0005-0000-0000-0000F7000000}"/>
    <cellStyle name="Bilješka 2 7 2" xfId="2030" xr:uid="{00000000-0005-0000-0000-0000F8000000}"/>
    <cellStyle name="Bilješka 2 8" xfId="1726" xr:uid="{00000000-0005-0000-0000-0000F9000000}"/>
    <cellStyle name="Bilješka 2 8 2" xfId="2034" xr:uid="{00000000-0005-0000-0000-0000FA000000}"/>
    <cellStyle name="Bilješka 2 9" xfId="1772" xr:uid="{00000000-0005-0000-0000-0000FB000000}"/>
    <cellStyle name="Bilješka 2 9 2" xfId="2038" xr:uid="{00000000-0005-0000-0000-0000FC000000}"/>
    <cellStyle name="Bilješka 3" xfId="1365" xr:uid="{00000000-0005-0000-0000-0000FD000000}"/>
    <cellStyle name="Bilješka 3 2" xfId="2014" xr:uid="{00000000-0005-0000-0000-0000FE000000}"/>
    <cellStyle name="Bilješka 4" xfId="1361" xr:uid="{00000000-0005-0000-0000-0000FF000000}"/>
    <cellStyle name="Bilješka 4 2" xfId="2013" xr:uid="{00000000-0005-0000-0000-000000010000}"/>
    <cellStyle name="Bilješka 5" xfId="1623" xr:uid="{00000000-0005-0000-0000-000001010000}"/>
    <cellStyle name="Bilješka 5 2" xfId="2027" xr:uid="{00000000-0005-0000-0000-000002010000}"/>
    <cellStyle name="Bilješka 6" xfId="1678" xr:uid="{00000000-0005-0000-0000-000003010000}"/>
    <cellStyle name="Bilješka 6 2" xfId="2031" xr:uid="{00000000-0005-0000-0000-000004010000}"/>
    <cellStyle name="Bilješka 7" xfId="1728" xr:uid="{00000000-0005-0000-0000-000005010000}"/>
    <cellStyle name="Bilješka 7 2" xfId="2035" xr:uid="{00000000-0005-0000-0000-000006010000}"/>
    <cellStyle name="Bilješka 8" xfId="1774" xr:uid="{00000000-0005-0000-0000-000007010000}"/>
    <cellStyle name="Bilješka 8 2" xfId="2039" xr:uid="{00000000-0005-0000-0000-000008010000}"/>
    <cellStyle name="Bilješka 9" xfId="1819" xr:uid="{00000000-0005-0000-0000-000009010000}"/>
    <cellStyle name="Bilješka 9 2" xfId="2044" xr:uid="{00000000-0005-0000-0000-00000A010000}"/>
    <cellStyle name="Calcul" xfId="257" xr:uid="{00000000-0005-0000-0000-00000B010000}"/>
    <cellStyle name="Calcul 2" xfId="1910" xr:uid="{00000000-0005-0000-0000-00000C010000}"/>
    <cellStyle name="Cellule liée" xfId="258" xr:uid="{00000000-0005-0000-0000-00000D010000}"/>
    <cellStyle name="ColStyle1" xfId="259" xr:uid="{00000000-0005-0000-0000-00000E010000}"/>
    <cellStyle name="ColStyle4" xfId="260" xr:uid="{00000000-0005-0000-0000-00000F010000}"/>
    <cellStyle name="Comma 10" xfId="1370" xr:uid="{00000000-0005-0000-0000-000010010000}"/>
    <cellStyle name="Comma 10 2" xfId="1371" xr:uid="{00000000-0005-0000-0000-000011010000}"/>
    <cellStyle name="Comma 11" xfId="1372" xr:uid="{00000000-0005-0000-0000-000012010000}"/>
    <cellStyle name="Comma 2" xfId="261" xr:uid="{00000000-0005-0000-0000-000013010000}"/>
    <cellStyle name="Comma 2 10" xfId="1668" xr:uid="{00000000-0005-0000-0000-000014010000}"/>
    <cellStyle name="Comma 2 11" xfId="1719" xr:uid="{00000000-0005-0000-0000-000015010000}"/>
    <cellStyle name="Comma 2 12" xfId="1766" xr:uid="{00000000-0005-0000-0000-000016010000}"/>
    <cellStyle name="Comma 2 13" xfId="1811" xr:uid="{00000000-0005-0000-0000-000017010000}"/>
    <cellStyle name="Comma 2 14" xfId="1850" xr:uid="{00000000-0005-0000-0000-000018010000}"/>
    <cellStyle name="Comma 2 2" xfId="262" xr:uid="{00000000-0005-0000-0000-000019010000}"/>
    <cellStyle name="Comma 2 2 2" xfId="1375" xr:uid="{00000000-0005-0000-0000-00001A010000}"/>
    <cellStyle name="Comma 2 2 3" xfId="1376" xr:uid="{00000000-0005-0000-0000-00001B010000}"/>
    <cellStyle name="Comma 2 2 3 2" xfId="1377" xr:uid="{00000000-0005-0000-0000-00001C010000}"/>
    <cellStyle name="Comma 2 2 4" xfId="1378" xr:uid="{00000000-0005-0000-0000-00001D010000}"/>
    <cellStyle name="Comma 2 2 4 2" xfId="1379" xr:uid="{00000000-0005-0000-0000-00001E010000}"/>
    <cellStyle name="Comma 2 3" xfId="263" xr:uid="{00000000-0005-0000-0000-00001F010000}"/>
    <cellStyle name="Comma 2 3 2" xfId="264" xr:uid="{00000000-0005-0000-0000-000020010000}"/>
    <cellStyle name="Comma 2 4" xfId="265" xr:uid="{00000000-0005-0000-0000-000021010000}"/>
    <cellStyle name="Comma 2 4 2" xfId="266" xr:uid="{00000000-0005-0000-0000-000022010000}"/>
    <cellStyle name="Comma 2 5" xfId="267" xr:uid="{00000000-0005-0000-0000-000023010000}"/>
    <cellStyle name="Comma 2 6" xfId="268" xr:uid="{00000000-0005-0000-0000-000024010000}"/>
    <cellStyle name="Comma 2 7" xfId="1373" xr:uid="{00000000-0005-0000-0000-000025010000}"/>
    <cellStyle name="Comma 2 8" xfId="1419" xr:uid="{00000000-0005-0000-0000-000026010000}"/>
    <cellStyle name="Comma 2 9" xfId="1613" xr:uid="{00000000-0005-0000-0000-000027010000}"/>
    <cellStyle name="Comma 3" xfId="1380" xr:uid="{00000000-0005-0000-0000-000028010000}"/>
    <cellStyle name="Comma 3 2" xfId="2018" xr:uid="{00000000-0005-0000-0000-000029010000}"/>
    <cellStyle name="Comma 5 10" xfId="1381" xr:uid="{00000000-0005-0000-0000-00002A010000}"/>
    <cellStyle name="Comma 5 3" xfId="1382" xr:uid="{00000000-0005-0000-0000-00002B010000}"/>
    <cellStyle name="Commentaire" xfId="269" xr:uid="{00000000-0005-0000-0000-00002C010000}"/>
    <cellStyle name="Commentaire 2" xfId="1911" xr:uid="{00000000-0005-0000-0000-00002D010000}"/>
    <cellStyle name="Currency 2" xfId="270" xr:uid="{00000000-0005-0000-0000-00002E010000}"/>
    <cellStyle name="Currency 2 2" xfId="1383" xr:uid="{00000000-0005-0000-0000-00002F010000}"/>
    <cellStyle name="Currency 2 2 2" xfId="1384" xr:uid="{00000000-0005-0000-0000-000030010000}"/>
    <cellStyle name="Currency 2 2 3" xfId="1374" xr:uid="{00000000-0005-0000-0000-000031010000}"/>
    <cellStyle name="Currency 2 2 4" xfId="1587" xr:uid="{00000000-0005-0000-0000-000032010000}"/>
    <cellStyle name="Currency 2 2 5" xfId="1630" xr:uid="{00000000-0005-0000-0000-000033010000}"/>
    <cellStyle name="Currency 2 2 6" xfId="1684" xr:uid="{00000000-0005-0000-0000-000034010000}"/>
    <cellStyle name="Currency 2 2 7" xfId="1734" xr:uid="{00000000-0005-0000-0000-000035010000}"/>
    <cellStyle name="Currency 2 2 8" xfId="1779" xr:uid="{00000000-0005-0000-0000-000036010000}"/>
    <cellStyle name="Currency 2 2 9" xfId="1824" xr:uid="{00000000-0005-0000-0000-000037010000}"/>
    <cellStyle name="Currency 2 3" xfId="1392" xr:uid="{00000000-0005-0000-0000-000038010000}"/>
    <cellStyle name="Currency 2 4" xfId="1503" xr:uid="{00000000-0005-0000-0000-000039010000}"/>
    <cellStyle name="Currency 2 5" xfId="1654" xr:uid="{00000000-0005-0000-0000-00003A010000}"/>
    <cellStyle name="Currency 2 6" xfId="1707" xr:uid="{00000000-0005-0000-0000-00003B010000}"/>
    <cellStyle name="Currency 2 7" xfId="1755" xr:uid="{00000000-0005-0000-0000-00003C010000}"/>
    <cellStyle name="Currency 2 8" xfId="1801" xr:uid="{00000000-0005-0000-0000-00003D010000}"/>
    <cellStyle name="Currency 2 9" xfId="1844" xr:uid="{00000000-0005-0000-0000-00003E010000}"/>
    <cellStyle name="Currency 3" xfId="1385" xr:uid="{00000000-0005-0000-0000-00003F010000}"/>
    <cellStyle name="čárky [0]_rabatove_kategorie" xfId="271" xr:uid="{00000000-0005-0000-0000-000040010000}"/>
    <cellStyle name="Dobro" xfId="19" builtinId="26" customBuiltin="1"/>
    <cellStyle name="Dobro 10" xfId="1832" xr:uid="{00000000-0005-0000-0000-000042010000}"/>
    <cellStyle name="Dobro 2" xfId="272" xr:uid="{00000000-0005-0000-0000-000043010000}"/>
    <cellStyle name="Dobro 2 2" xfId="1387" xr:uid="{00000000-0005-0000-0000-000044010000}"/>
    <cellStyle name="Dobro 2 3" xfId="1512" xr:uid="{00000000-0005-0000-0000-000045010000}"/>
    <cellStyle name="Dobro 2 4" xfId="1584" xr:uid="{00000000-0005-0000-0000-000046010000}"/>
    <cellStyle name="Dobro 2 5" xfId="1641" xr:uid="{00000000-0005-0000-0000-000047010000}"/>
    <cellStyle name="Dobro 2 6" xfId="1694" xr:uid="{00000000-0005-0000-0000-000048010000}"/>
    <cellStyle name="Dobro 2 7" xfId="1742" xr:uid="{00000000-0005-0000-0000-000049010000}"/>
    <cellStyle name="Dobro 2 8" xfId="1788" xr:uid="{00000000-0005-0000-0000-00004A010000}"/>
    <cellStyle name="Dobro 2 9" xfId="1831" xr:uid="{00000000-0005-0000-0000-00004B010000}"/>
    <cellStyle name="Dobro 3" xfId="1386" xr:uid="{00000000-0005-0000-0000-00004C010000}"/>
    <cellStyle name="Dobro 4" xfId="1511" xr:uid="{00000000-0005-0000-0000-00004D010000}"/>
    <cellStyle name="Dobro 5" xfId="1585" xr:uid="{00000000-0005-0000-0000-00004E010000}"/>
    <cellStyle name="Dobro 6" xfId="1642" xr:uid="{00000000-0005-0000-0000-00004F010000}"/>
    <cellStyle name="Dobro 7" xfId="1695" xr:uid="{00000000-0005-0000-0000-000050010000}"/>
    <cellStyle name="Dobro 8" xfId="1743" xr:uid="{00000000-0005-0000-0000-000051010000}"/>
    <cellStyle name="Dobro 9" xfId="1789" xr:uid="{00000000-0005-0000-0000-000052010000}"/>
    <cellStyle name="Dziesiętny [0]_Cennik_A" xfId="273" xr:uid="{00000000-0005-0000-0000-000053010000}"/>
    <cellStyle name="Dziesiętny_Cennik_A" xfId="274" xr:uid="{00000000-0005-0000-0000-000054010000}"/>
    <cellStyle name="Emphasis 1" xfId="275" xr:uid="{00000000-0005-0000-0000-000055010000}"/>
    <cellStyle name="Emphasis 2" xfId="276" xr:uid="{00000000-0005-0000-0000-000056010000}"/>
    <cellStyle name="Emphasis 3" xfId="277" xr:uid="{00000000-0005-0000-0000-000057010000}"/>
    <cellStyle name="Entrée" xfId="278" xr:uid="{00000000-0005-0000-0000-000058010000}"/>
    <cellStyle name="Entrée 2" xfId="1912" xr:uid="{00000000-0005-0000-0000-000059010000}"/>
    <cellStyle name="Euro" xfId="1388" xr:uid="{00000000-0005-0000-0000-00005A010000}"/>
    <cellStyle name="Excel Built-in Normal" xfId="279" xr:uid="{00000000-0005-0000-0000-00005B010000}"/>
    <cellStyle name="Excel Built-in Normal 1" xfId="1389" xr:uid="{00000000-0005-0000-0000-00005C010000}"/>
    <cellStyle name="Hiperłącze_Cennik_A" xfId="280" xr:uid="{00000000-0005-0000-0000-00005D010000}"/>
    <cellStyle name="Hyperlink 2" xfId="281" xr:uid="{00000000-0005-0000-0000-00005E010000}"/>
    <cellStyle name="Insatisfaisant" xfId="282" xr:uid="{00000000-0005-0000-0000-00005F010000}"/>
    <cellStyle name="Isticanje1" xfId="30" builtinId="29" customBuiltin="1"/>
    <cellStyle name="Isticanje1 2" xfId="283" xr:uid="{00000000-0005-0000-0000-000061010000}"/>
    <cellStyle name="Isticanje2" xfId="34" builtinId="33" customBuiltin="1"/>
    <cellStyle name="Isticanje2 2" xfId="284" xr:uid="{00000000-0005-0000-0000-000063010000}"/>
    <cellStyle name="Isticanje3 2" xfId="285" xr:uid="{00000000-0005-0000-0000-000064010000}"/>
    <cellStyle name="Isticanje3 2 10" xfId="286" xr:uid="{00000000-0005-0000-0000-000065010000}"/>
    <cellStyle name="Isticanje3 2 11" xfId="287" xr:uid="{00000000-0005-0000-0000-000066010000}"/>
    <cellStyle name="Isticanje3 2 12" xfId="288" xr:uid="{00000000-0005-0000-0000-000067010000}"/>
    <cellStyle name="Isticanje3 2 13" xfId="289" xr:uid="{00000000-0005-0000-0000-000068010000}"/>
    <cellStyle name="Isticanje3 2 14" xfId="290" xr:uid="{00000000-0005-0000-0000-000069010000}"/>
    <cellStyle name="Isticanje3 2 15" xfId="291" xr:uid="{00000000-0005-0000-0000-00006A010000}"/>
    <cellStyle name="Isticanje3 2 16" xfId="292" xr:uid="{00000000-0005-0000-0000-00006B010000}"/>
    <cellStyle name="Isticanje3 2 17" xfId="293" xr:uid="{00000000-0005-0000-0000-00006C010000}"/>
    <cellStyle name="Isticanje3 2 18" xfId="294" xr:uid="{00000000-0005-0000-0000-00006D010000}"/>
    <cellStyle name="Isticanje3 2 19" xfId="295" xr:uid="{00000000-0005-0000-0000-00006E010000}"/>
    <cellStyle name="Isticanje3 2 2" xfId="296" xr:uid="{00000000-0005-0000-0000-00006F010000}"/>
    <cellStyle name="Isticanje3 2 2 10" xfId="297" xr:uid="{00000000-0005-0000-0000-000070010000}"/>
    <cellStyle name="Isticanje3 2 2 11" xfId="298" xr:uid="{00000000-0005-0000-0000-000071010000}"/>
    <cellStyle name="Isticanje3 2 2 12" xfId="299" xr:uid="{00000000-0005-0000-0000-000072010000}"/>
    <cellStyle name="Isticanje3 2 2 13" xfId="300" xr:uid="{00000000-0005-0000-0000-000073010000}"/>
    <cellStyle name="Isticanje3 2 2 14" xfId="301" xr:uid="{00000000-0005-0000-0000-000074010000}"/>
    <cellStyle name="Isticanje3 2 2 15" xfId="302" xr:uid="{00000000-0005-0000-0000-000075010000}"/>
    <cellStyle name="Isticanje3 2 2 16" xfId="303" xr:uid="{00000000-0005-0000-0000-000076010000}"/>
    <cellStyle name="Isticanje3 2 2 17" xfId="304" xr:uid="{00000000-0005-0000-0000-000077010000}"/>
    <cellStyle name="Isticanje3 2 2 18" xfId="305" xr:uid="{00000000-0005-0000-0000-000078010000}"/>
    <cellStyle name="Isticanje3 2 2 19" xfId="306" xr:uid="{00000000-0005-0000-0000-000079010000}"/>
    <cellStyle name="Isticanje3 2 2 2" xfId="307" xr:uid="{00000000-0005-0000-0000-00007A010000}"/>
    <cellStyle name="Isticanje3 2 2 2 10" xfId="308" xr:uid="{00000000-0005-0000-0000-00007B010000}"/>
    <cellStyle name="Isticanje3 2 2 2 11" xfId="309" xr:uid="{00000000-0005-0000-0000-00007C010000}"/>
    <cellStyle name="Isticanje3 2 2 2 12" xfId="310" xr:uid="{00000000-0005-0000-0000-00007D010000}"/>
    <cellStyle name="Isticanje3 2 2 2 13" xfId="311" xr:uid="{00000000-0005-0000-0000-00007E010000}"/>
    <cellStyle name="Isticanje3 2 2 2 14" xfId="312" xr:uid="{00000000-0005-0000-0000-00007F010000}"/>
    <cellStyle name="Isticanje3 2 2 2 15" xfId="313" xr:uid="{00000000-0005-0000-0000-000080010000}"/>
    <cellStyle name="Isticanje3 2 2 2 16" xfId="314" xr:uid="{00000000-0005-0000-0000-000081010000}"/>
    <cellStyle name="Isticanje3 2 2 2 17" xfId="315" xr:uid="{00000000-0005-0000-0000-000082010000}"/>
    <cellStyle name="Isticanje3 2 2 2 2" xfId="316" xr:uid="{00000000-0005-0000-0000-000083010000}"/>
    <cellStyle name="Isticanje3 2 2 2 3" xfId="317" xr:uid="{00000000-0005-0000-0000-000084010000}"/>
    <cellStyle name="Isticanje3 2 2 2 4" xfId="318" xr:uid="{00000000-0005-0000-0000-000085010000}"/>
    <cellStyle name="Isticanje3 2 2 2 5" xfId="319" xr:uid="{00000000-0005-0000-0000-000086010000}"/>
    <cellStyle name="Isticanje3 2 2 2 6" xfId="320" xr:uid="{00000000-0005-0000-0000-000087010000}"/>
    <cellStyle name="Isticanje3 2 2 2 7" xfId="321" xr:uid="{00000000-0005-0000-0000-000088010000}"/>
    <cellStyle name="Isticanje3 2 2 2 8" xfId="322" xr:uid="{00000000-0005-0000-0000-000089010000}"/>
    <cellStyle name="Isticanje3 2 2 2 9" xfId="323" xr:uid="{00000000-0005-0000-0000-00008A010000}"/>
    <cellStyle name="Isticanje3 2 2 20" xfId="324" xr:uid="{00000000-0005-0000-0000-00008B010000}"/>
    <cellStyle name="Isticanje3 2 2 21" xfId="325" xr:uid="{00000000-0005-0000-0000-00008C010000}"/>
    <cellStyle name="Isticanje3 2 2 22" xfId="326" xr:uid="{00000000-0005-0000-0000-00008D010000}"/>
    <cellStyle name="Isticanje3 2 2 23" xfId="327" xr:uid="{00000000-0005-0000-0000-00008E010000}"/>
    <cellStyle name="Isticanje3 2 2 24" xfId="328" xr:uid="{00000000-0005-0000-0000-00008F010000}"/>
    <cellStyle name="Isticanje3 2 2 25" xfId="329" xr:uid="{00000000-0005-0000-0000-000090010000}"/>
    <cellStyle name="Isticanje3 2 2 26" xfId="330" xr:uid="{00000000-0005-0000-0000-000091010000}"/>
    <cellStyle name="Isticanje3 2 2 27" xfId="331" xr:uid="{00000000-0005-0000-0000-000092010000}"/>
    <cellStyle name="Isticanje3 2 2 28" xfId="332" xr:uid="{00000000-0005-0000-0000-000093010000}"/>
    <cellStyle name="Isticanje3 2 2 29" xfId="333" xr:uid="{00000000-0005-0000-0000-000094010000}"/>
    <cellStyle name="Isticanje3 2 2 3" xfId="334" xr:uid="{00000000-0005-0000-0000-000095010000}"/>
    <cellStyle name="Isticanje3 2 2 30" xfId="335" xr:uid="{00000000-0005-0000-0000-000096010000}"/>
    <cellStyle name="Isticanje3 2 2 4" xfId="336" xr:uid="{00000000-0005-0000-0000-000097010000}"/>
    <cellStyle name="Isticanje3 2 2 5" xfId="337" xr:uid="{00000000-0005-0000-0000-000098010000}"/>
    <cellStyle name="Isticanje3 2 2 6" xfId="338" xr:uid="{00000000-0005-0000-0000-000099010000}"/>
    <cellStyle name="Isticanje3 2 2 7" xfId="339" xr:uid="{00000000-0005-0000-0000-00009A010000}"/>
    <cellStyle name="Isticanje3 2 2 8" xfId="340" xr:uid="{00000000-0005-0000-0000-00009B010000}"/>
    <cellStyle name="Isticanje3 2 2 9" xfId="341" xr:uid="{00000000-0005-0000-0000-00009C010000}"/>
    <cellStyle name="Isticanje3 2 20" xfId="342" xr:uid="{00000000-0005-0000-0000-00009D010000}"/>
    <cellStyle name="Isticanje3 2 21" xfId="343" xr:uid="{00000000-0005-0000-0000-00009E010000}"/>
    <cellStyle name="Isticanje3 2 22" xfId="344" xr:uid="{00000000-0005-0000-0000-00009F010000}"/>
    <cellStyle name="Isticanje3 2 23" xfId="345" xr:uid="{00000000-0005-0000-0000-0000A0010000}"/>
    <cellStyle name="Isticanje3 2 24" xfId="346" xr:uid="{00000000-0005-0000-0000-0000A1010000}"/>
    <cellStyle name="Isticanje3 2 25" xfId="347" xr:uid="{00000000-0005-0000-0000-0000A2010000}"/>
    <cellStyle name="Isticanje3 2 26" xfId="348" xr:uid="{00000000-0005-0000-0000-0000A3010000}"/>
    <cellStyle name="Isticanje3 2 27" xfId="349" xr:uid="{00000000-0005-0000-0000-0000A4010000}"/>
    <cellStyle name="Isticanje3 2 28" xfId="350" xr:uid="{00000000-0005-0000-0000-0000A5010000}"/>
    <cellStyle name="Isticanje3 2 29" xfId="351" xr:uid="{00000000-0005-0000-0000-0000A6010000}"/>
    <cellStyle name="Isticanje3 2 3" xfId="352" xr:uid="{00000000-0005-0000-0000-0000A7010000}"/>
    <cellStyle name="Isticanje3 2 3 10" xfId="353" xr:uid="{00000000-0005-0000-0000-0000A8010000}"/>
    <cellStyle name="Isticanje3 2 3 11" xfId="354" xr:uid="{00000000-0005-0000-0000-0000A9010000}"/>
    <cellStyle name="Isticanje3 2 3 12" xfId="355" xr:uid="{00000000-0005-0000-0000-0000AA010000}"/>
    <cellStyle name="Isticanje3 2 3 13" xfId="356" xr:uid="{00000000-0005-0000-0000-0000AB010000}"/>
    <cellStyle name="Isticanje3 2 3 14" xfId="357" xr:uid="{00000000-0005-0000-0000-0000AC010000}"/>
    <cellStyle name="Isticanje3 2 3 15" xfId="358" xr:uid="{00000000-0005-0000-0000-0000AD010000}"/>
    <cellStyle name="Isticanje3 2 3 16" xfId="359" xr:uid="{00000000-0005-0000-0000-0000AE010000}"/>
    <cellStyle name="Isticanje3 2 3 17" xfId="360" xr:uid="{00000000-0005-0000-0000-0000AF010000}"/>
    <cellStyle name="Isticanje3 2 3 2" xfId="361" xr:uid="{00000000-0005-0000-0000-0000B0010000}"/>
    <cellStyle name="Isticanje3 2 3 2 10" xfId="362" xr:uid="{00000000-0005-0000-0000-0000B1010000}"/>
    <cellStyle name="Isticanje3 2 3 2 11" xfId="363" xr:uid="{00000000-0005-0000-0000-0000B2010000}"/>
    <cellStyle name="Isticanje3 2 3 2 12" xfId="364" xr:uid="{00000000-0005-0000-0000-0000B3010000}"/>
    <cellStyle name="Isticanje3 2 3 2 13" xfId="365" xr:uid="{00000000-0005-0000-0000-0000B4010000}"/>
    <cellStyle name="Isticanje3 2 3 2 14" xfId="366" xr:uid="{00000000-0005-0000-0000-0000B5010000}"/>
    <cellStyle name="Isticanje3 2 3 2 15" xfId="367" xr:uid="{00000000-0005-0000-0000-0000B6010000}"/>
    <cellStyle name="Isticanje3 2 3 2 16" xfId="368" xr:uid="{00000000-0005-0000-0000-0000B7010000}"/>
    <cellStyle name="Isticanje3 2 3 2 17" xfId="369" xr:uid="{00000000-0005-0000-0000-0000B8010000}"/>
    <cellStyle name="Isticanje3 2 3 2 2" xfId="370" xr:uid="{00000000-0005-0000-0000-0000B9010000}"/>
    <cellStyle name="Isticanje3 2 3 2 3" xfId="371" xr:uid="{00000000-0005-0000-0000-0000BA010000}"/>
    <cellStyle name="Isticanje3 2 3 2 4" xfId="372" xr:uid="{00000000-0005-0000-0000-0000BB010000}"/>
    <cellStyle name="Isticanje3 2 3 2 5" xfId="373" xr:uid="{00000000-0005-0000-0000-0000BC010000}"/>
    <cellStyle name="Isticanje3 2 3 2 6" xfId="374" xr:uid="{00000000-0005-0000-0000-0000BD010000}"/>
    <cellStyle name="Isticanje3 2 3 2 7" xfId="375" xr:uid="{00000000-0005-0000-0000-0000BE010000}"/>
    <cellStyle name="Isticanje3 2 3 2 8" xfId="376" xr:uid="{00000000-0005-0000-0000-0000BF010000}"/>
    <cellStyle name="Isticanje3 2 3 2 9" xfId="377" xr:uid="{00000000-0005-0000-0000-0000C0010000}"/>
    <cellStyle name="Isticanje3 2 3 3" xfId="378" xr:uid="{00000000-0005-0000-0000-0000C1010000}"/>
    <cellStyle name="Isticanje3 2 3 4" xfId="379" xr:uid="{00000000-0005-0000-0000-0000C2010000}"/>
    <cellStyle name="Isticanje3 2 3 5" xfId="380" xr:uid="{00000000-0005-0000-0000-0000C3010000}"/>
    <cellStyle name="Isticanje3 2 3 6" xfId="381" xr:uid="{00000000-0005-0000-0000-0000C4010000}"/>
    <cellStyle name="Isticanje3 2 3 7" xfId="382" xr:uid="{00000000-0005-0000-0000-0000C5010000}"/>
    <cellStyle name="Isticanje3 2 3 8" xfId="383" xr:uid="{00000000-0005-0000-0000-0000C6010000}"/>
    <cellStyle name="Isticanje3 2 3 9" xfId="384" xr:uid="{00000000-0005-0000-0000-0000C7010000}"/>
    <cellStyle name="Isticanje3 2 30" xfId="385" xr:uid="{00000000-0005-0000-0000-0000C8010000}"/>
    <cellStyle name="Isticanje3 2 31" xfId="386" xr:uid="{00000000-0005-0000-0000-0000C9010000}"/>
    <cellStyle name="Isticanje3 2 32" xfId="387" xr:uid="{00000000-0005-0000-0000-0000CA010000}"/>
    <cellStyle name="Isticanje3 2 33" xfId="388" xr:uid="{00000000-0005-0000-0000-0000CB010000}"/>
    <cellStyle name="Isticanje3 2 34" xfId="389" xr:uid="{00000000-0005-0000-0000-0000CC010000}"/>
    <cellStyle name="Isticanje3 2 35" xfId="390" xr:uid="{00000000-0005-0000-0000-0000CD010000}"/>
    <cellStyle name="Isticanje3 2 36" xfId="391" xr:uid="{00000000-0005-0000-0000-0000CE010000}"/>
    <cellStyle name="Isticanje3 2 37" xfId="392" xr:uid="{00000000-0005-0000-0000-0000CF010000}"/>
    <cellStyle name="Isticanje3 2 38" xfId="393" xr:uid="{00000000-0005-0000-0000-0000D0010000}"/>
    <cellStyle name="Isticanje3 2 39" xfId="394" xr:uid="{00000000-0005-0000-0000-0000D1010000}"/>
    <cellStyle name="Isticanje3 2 4" xfId="395" xr:uid="{00000000-0005-0000-0000-0000D2010000}"/>
    <cellStyle name="Isticanje3 2 5" xfId="396" xr:uid="{00000000-0005-0000-0000-0000D3010000}"/>
    <cellStyle name="Isticanje3 2 6" xfId="397" xr:uid="{00000000-0005-0000-0000-0000D4010000}"/>
    <cellStyle name="Isticanje3 2 6 2" xfId="398" xr:uid="{00000000-0005-0000-0000-0000D5010000}"/>
    <cellStyle name="Isticanje3 2 6 3" xfId="399" xr:uid="{00000000-0005-0000-0000-0000D6010000}"/>
    <cellStyle name="Isticanje3 2 6 4" xfId="400" xr:uid="{00000000-0005-0000-0000-0000D7010000}"/>
    <cellStyle name="Isticanje3 2 6 5" xfId="401" xr:uid="{00000000-0005-0000-0000-0000D8010000}"/>
    <cellStyle name="Isticanje3 2 7" xfId="402" xr:uid="{00000000-0005-0000-0000-0000D9010000}"/>
    <cellStyle name="Isticanje3 2 8" xfId="403" xr:uid="{00000000-0005-0000-0000-0000DA010000}"/>
    <cellStyle name="Isticanje3 2 9" xfId="404" xr:uid="{00000000-0005-0000-0000-0000DB010000}"/>
    <cellStyle name="Isticanje3 3" xfId="405" xr:uid="{00000000-0005-0000-0000-0000DC010000}"/>
    <cellStyle name="Isticanje3 3 10" xfId="406" xr:uid="{00000000-0005-0000-0000-0000DD010000}"/>
    <cellStyle name="Isticanje3 3 11" xfId="407" xr:uid="{00000000-0005-0000-0000-0000DE010000}"/>
    <cellStyle name="Isticanje3 3 12" xfId="408" xr:uid="{00000000-0005-0000-0000-0000DF010000}"/>
    <cellStyle name="Isticanje3 3 13" xfId="409" xr:uid="{00000000-0005-0000-0000-0000E0010000}"/>
    <cellStyle name="Isticanje3 3 14" xfId="410" xr:uid="{00000000-0005-0000-0000-0000E1010000}"/>
    <cellStyle name="Isticanje3 3 15" xfId="411" xr:uid="{00000000-0005-0000-0000-0000E2010000}"/>
    <cellStyle name="Isticanje3 3 16" xfId="412" xr:uid="{00000000-0005-0000-0000-0000E3010000}"/>
    <cellStyle name="Isticanje3 3 17" xfId="413" xr:uid="{00000000-0005-0000-0000-0000E4010000}"/>
    <cellStyle name="Isticanje3 3 18" xfId="414" xr:uid="{00000000-0005-0000-0000-0000E5010000}"/>
    <cellStyle name="Isticanje3 3 19" xfId="415" xr:uid="{00000000-0005-0000-0000-0000E6010000}"/>
    <cellStyle name="Isticanje3 3 2" xfId="416" xr:uid="{00000000-0005-0000-0000-0000E7010000}"/>
    <cellStyle name="Isticanje3 3 20" xfId="417" xr:uid="{00000000-0005-0000-0000-0000E8010000}"/>
    <cellStyle name="Isticanje3 3 21" xfId="418" xr:uid="{00000000-0005-0000-0000-0000E9010000}"/>
    <cellStyle name="Isticanje3 3 22" xfId="419" xr:uid="{00000000-0005-0000-0000-0000EA010000}"/>
    <cellStyle name="Isticanje3 3 23" xfId="420" xr:uid="{00000000-0005-0000-0000-0000EB010000}"/>
    <cellStyle name="Isticanje3 3 24" xfId="421" xr:uid="{00000000-0005-0000-0000-0000EC010000}"/>
    <cellStyle name="Isticanje3 3 25" xfId="422" xr:uid="{00000000-0005-0000-0000-0000ED010000}"/>
    <cellStyle name="Isticanje3 3 26" xfId="423" xr:uid="{00000000-0005-0000-0000-0000EE010000}"/>
    <cellStyle name="Isticanje3 3 27" xfId="424" xr:uid="{00000000-0005-0000-0000-0000EF010000}"/>
    <cellStyle name="Isticanje3 3 28" xfId="425" xr:uid="{00000000-0005-0000-0000-0000F0010000}"/>
    <cellStyle name="Isticanje3 3 29" xfId="426" xr:uid="{00000000-0005-0000-0000-0000F1010000}"/>
    <cellStyle name="Isticanje3 3 3" xfId="427" xr:uid="{00000000-0005-0000-0000-0000F2010000}"/>
    <cellStyle name="Isticanje3 3 30" xfId="428" xr:uid="{00000000-0005-0000-0000-0000F3010000}"/>
    <cellStyle name="Isticanje3 3 31" xfId="429" xr:uid="{00000000-0005-0000-0000-0000F4010000}"/>
    <cellStyle name="Isticanje3 3 32" xfId="430" xr:uid="{00000000-0005-0000-0000-0000F5010000}"/>
    <cellStyle name="Isticanje3 3 33" xfId="431" xr:uid="{00000000-0005-0000-0000-0000F6010000}"/>
    <cellStyle name="Isticanje3 3 34" xfId="432" xr:uid="{00000000-0005-0000-0000-0000F7010000}"/>
    <cellStyle name="Isticanje3 3 35" xfId="433" xr:uid="{00000000-0005-0000-0000-0000F8010000}"/>
    <cellStyle name="Isticanje3 3 36" xfId="434" xr:uid="{00000000-0005-0000-0000-0000F9010000}"/>
    <cellStyle name="Isticanje3 3 37" xfId="435" xr:uid="{00000000-0005-0000-0000-0000FA010000}"/>
    <cellStyle name="Isticanje3 3 38" xfId="436" xr:uid="{00000000-0005-0000-0000-0000FB010000}"/>
    <cellStyle name="Isticanje3 3 39" xfId="437" xr:uid="{00000000-0005-0000-0000-0000FC010000}"/>
    <cellStyle name="Isticanje3 3 4" xfId="438" xr:uid="{00000000-0005-0000-0000-0000FD010000}"/>
    <cellStyle name="Isticanje3 3 5" xfId="439" xr:uid="{00000000-0005-0000-0000-0000FE010000}"/>
    <cellStyle name="Isticanje3 3 6" xfId="440" xr:uid="{00000000-0005-0000-0000-0000FF010000}"/>
    <cellStyle name="Isticanje3 3 7" xfId="441" xr:uid="{00000000-0005-0000-0000-000000020000}"/>
    <cellStyle name="Isticanje3 3 8" xfId="442" xr:uid="{00000000-0005-0000-0000-000001020000}"/>
    <cellStyle name="Isticanje3 3 9" xfId="443" xr:uid="{00000000-0005-0000-0000-000002020000}"/>
    <cellStyle name="Isticanje4" xfId="41" builtinId="41" customBuiltin="1"/>
    <cellStyle name="Isticanje4 2" xfId="444" xr:uid="{00000000-0005-0000-0000-000004020000}"/>
    <cellStyle name="Isticanje5" xfId="45" builtinId="45" customBuiltin="1"/>
    <cellStyle name="Isticanje5 2" xfId="445" xr:uid="{00000000-0005-0000-0000-000006020000}"/>
    <cellStyle name="Isticanje6" xfId="49" builtinId="49" customBuiltin="1"/>
    <cellStyle name="Isticanje6 2" xfId="446" xr:uid="{00000000-0005-0000-0000-000008020000}"/>
    <cellStyle name="Izlaz" xfId="23" builtinId="21" customBuiltin="1"/>
    <cellStyle name="Izlaz 10" xfId="1828" xr:uid="{00000000-0005-0000-0000-00000A020000}"/>
    <cellStyle name="Izlaz 10 2" xfId="2047" xr:uid="{00000000-0005-0000-0000-00000B020000}"/>
    <cellStyle name="Izlaz 2" xfId="447" xr:uid="{00000000-0005-0000-0000-00000C020000}"/>
    <cellStyle name="Izlaz 2 10" xfId="1913" xr:uid="{00000000-0005-0000-0000-00000D020000}"/>
    <cellStyle name="Izlaz 2 2" xfId="1391" xr:uid="{00000000-0005-0000-0000-00000E020000}"/>
    <cellStyle name="Izlaz 2 2 2" xfId="2020" xr:uid="{00000000-0005-0000-0000-00000F020000}"/>
    <cellStyle name="Izlaz 2 3" xfId="1516" xr:uid="{00000000-0005-0000-0000-000010020000}"/>
    <cellStyle name="Izlaz 2 3 2" xfId="2024" xr:uid="{00000000-0005-0000-0000-000011020000}"/>
    <cellStyle name="Izlaz 2 4" xfId="1579" xr:uid="{00000000-0005-0000-0000-000012020000}"/>
    <cellStyle name="Izlaz 2 4 2" xfId="2025" xr:uid="{00000000-0005-0000-0000-000013020000}"/>
    <cellStyle name="Izlaz 2 5" xfId="1686" xr:uid="{00000000-0005-0000-0000-000014020000}"/>
    <cellStyle name="Izlaz 2 5 2" xfId="2032" xr:uid="{00000000-0005-0000-0000-000015020000}"/>
    <cellStyle name="Izlaz 2 6" xfId="1736" xr:uid="{00000000-0005-0000-0000-000016020000}"/>
    <cellStyle name="Izlaz 2 6 2" xfId="2036" xr:uid="{00000000-0005-0000-0000-000017020000}"/>
    <cellStyle name="Izlaz 2 7" xfId="1782" xr:uid="{00000000-0005-0000-0000-000018020000}"/>
    <cellStyle name="Izlaz 2 7 2" xfId="2041" xr:uid="{00000000-0005-0000-0000-000019020000}"/>
    <cellStyle name="Izlaz 2 8" xfId="1827" xr:uid="{00000000-0005-0000-0000-00001A020000}"/>
    <cellStyle name="Izlaz 2 8 2" xfId="2046" xr:uid="{00000000-0005-0000-0000-00001B020000}"/>
    <cellStyle name="Izlaz 2 9" xfId="1862" xr:uid="{00000000-0005-0000-0000-00001C020000}"/>
    <cellStyle name="Izlaz 2 9 2" xfId="2051" xr:uid="{00000000-0005-0000-0000-00001D020000}"/>
    <cellStyle name="Izlaz 3" xfId="1390" xr:uid="{00000000-0005-0000-0000-00001E020000}"/>
    <cellStyle name="Izlaz 3 2" xfId="2019" xr:uid="{00000000-0005-0000-0000-00001F020000}"/>
    <cellStyle name="Izlaz 4" xfId="1515" xr:uid="{00000000-0005-0000-0000-000020020000}"/>
    <cellStyle name="Izlaz 4 2" xfId="2023" xr:uid="{00000000-0005-0000-0000-000021020000}"/>
    <cellStyle name="Izlaz 5" xfId="1632" xr:uid="{00000000-0005-0000-0000-000022020000}"/>
    <cellStyle name="Izlaz 5 2" xfId="2028" xr:uid="{00000000-0005-0000-0000-000023020000}"/>
    <cellStyle name="Izlaz 6" xfId="1636" xr:uid="{00000000-0005-0000-0000-000024020000}"/>
    <cellStyle name="Izlaz 6 2" xfId="2029" xr:uid="{00000000-0005-0000-0000-000025020000}"/>
    <cellStyle name="Izlaz 7" xfId="1689" xr:uid="{00000000-0005-0000-0000-000026020000}"/>
    <cellStyle name="Izlaz 7 2" xfId="2033" xr:uid="{00000000-0005-0000-0000-000027020000}"/>
    <cellStyle name="Izlaz 8" xfId="1738" xr:uid="{00000000-0005-0000-0000-000028020000}"/>
    <cellStyle name="Izlaz 8 2" xfId="2037" xr:uid="{00000000-0005-0000-0000-000029020000}"/>
    <cellStyle name="Izlaz 9" xfId="1784" xr:uid="{00000000-0005-0000-0000-00002A020000}"/>
    <cellStyle name="Izlaz 9 2" xfId="2042" xr:uid="{00000000-0005-0000-0000-00002B020000}"/>
    <cellStyle name="Izračun" xfId="24" builtinId="22" customBuiltin="1"/>
    <cellStyle name="Izračun 2" xfId="448" xr:uid="{00000000-0005-0000-0000-00002D020000}"/>
    <cellStyle name="Izračun 2 2" xfId="1914" xr:uid="{00000000-0005-0000-0000-00002E020000}"/>
    <cellStyle name="kolona A" xfId="449" xr:uid="{00000000-0005-0000-0000-00002F020000}"/>
    <cellStyle name="kolona B" xfId="450" xr:uid="{00000000-0005-0000-0000-000030020000}"/>
    <cellStyle name="kolona C" xfId="451" xr:uid="{00000000-0005-0000-0000-000031020000}"/>
    <cellStyle name="kolona D" xfId="452" xr:uid="{00000000-0005-0000-0000-000032020000}"/>
    <cellStyle name="kolona E" xfId="453" xr:uid="{00000000-0005-0000-0000-000033020000}"/>
    <cellStyle name="kolona F" xfId="1397" xr:uid="{00000000-0005-0000-0000-000034020000}"/>
    <cellStyle name="kolona G" xfId="1398" xr:uid="{00000000-0005-0000-0000-000035020000}"/>
    <cellStyle name="kolona H" xfId="1399" xr:uid="{00000000-0005-0000-0000-000036020000}"/>
    <cellStyle name="Loše" xfId="20" builtinId="27" customBuiltin="1"/>
    <cellStyle name="Loše 2" xfId="454" xr:uid="{00000000-0005-0000-0000-000038020000}"/>
    <cellStyle name="Milliers [0]_USA_COS_Level3_v1_US_Response_1" xfId="455" xr:uid="{00000000-0005-0000-0000-000039020000}"/>
    <cellStyle name="Milliers_USA_COS_Level3_v1_US_Response_1" xfId="456" xr:uid="{00000000-0005-0000-0000-00003A020000}"/>
    <cellStyle name="Monétaire [0]_USA_COS_Level3_v1_US_Response_1" xfId="457" xr:uid="{00000000-0005-0000-0000-00003B020000}"/>
    <cellStyle name="Monétaire_USA_COS_Level3_v1_US_Response_1" xfId="458" xr:uid="{00000000-0005-0000-0000-00003C020000}"/>
    <cellStyle name="Naslov" xfId="14" builtinId="15" customBuiltin="1"/>
    <cellStyle name="Naslov 1" xfId="15" builtinId="16" customBuiltin="1"/>
    <cellStyle name="Naslov 1 2" xfId="459" xr:uid="{00000000-0005-0000-0000-00003F020000}"/>
    <cellStyle name="Naslov 10" xfId="1607" xr:uid="{00000000-0005-0000-0000-000040020000}"/>
    <cellStyle name="Naslov 11" xfId="1663" xr:uid="{00000000-0005-0000-0000-000041020000}"/>
    <cellStyle name="Naslov 12" xfId="1714" xr:uid="{00000000-0005-0000-0000-000042020000}"/>
    <cellStyle name="Naslov 13" xfId="1761" xr:uid="{00000000-0005-0000-0000-000043020000}"/>
    <cellStyle name="Naslov 2" xfId="16" builtinId="17" customBuiltin="1"/>
    <cellStyle name="Naslov 2 2" xfId="460" xr:uid="{00000000-0005-0000-0000-000045020000}"/>
    <cellStyle name="Naslov 3" xfId="17" builtinId="18" customBuiltin="1"/>
    <cellStyle name="Naslov 3 2" xfId="461" xr:uid="{00000000-0005-0000-0000-000047020000}"/>
    <cellStyle name="Naslov 4" xfId="18" builtinId="19" customBuiltin="1"/>
    <cellStyle name="Naslov 4 2" xfId="462" xr:uid="{00000000-0005-0000-0000-000049020000}"/>
    <cellStyle name="Naslov 5" xfId="463" xr:uid="{00000000-0005-0000-0000-00004A020000}"/>
    <cellStyle name="Naslov 6" xfId="1400" xr:uid="{00000000-0005-0000-0000-00004B020000}"/>
    <cellStyle name="Naslov 7" xfId="1525" xr:uid="{00000000-0005-0000-0000-00004C020000}"/>
    <cellStyle name="Naslov 8" xfId="1563" xr:uid="{00000000-0005-0000-0000-00004D020000}"/>
    <cellStyle name="Naslov 9" xfId="1402" xr:uid="{00000000-0005-0000-0000-00004E020000}"/>
    <cellStyle name="Navadno_Popis_LENA_LEVEC_PGD" xfId="4" xr:uid="{00000000-0005-0000-0000-00004F020000}"/>
    <cellStyle name="Neutralno" xfId="21" builtinId="28" customBuiltin="1"/>
    <cellStyle name="Neutralno 2" xfId="464" xr:uid="{00000000-0005-0000-0000-000051020000}"/>
    <cellStyle name="Neutre" xfId="465" xr:uid="{00000000-0005-0000-0000-000052020000}"/>
    <cellStyle name="Normal 10" xfId="1" xr:uid="{00000000-0005-0000-0000-000053020000}"/>
    <cellStyle name="Normal 10 2" xfId="466" xr:uid="{00000000-0005-0000-0000-000054020000}"/>
    <cellStyle name="Normal 10 2 2 2" xfId="1403" xr:uid="{00000000-0005-0000-0000-000055020000}"/>
    <cellStyle name="Normal 10_Jezevac_pecenjara_concept_tender_v_2011060_1" xfId="1404" xr:uid="{00000000-0005-0000-0000-000056020000}"/>
    <cellStyle name="Normal 101" xfId="1405" xr:uid="{00000000-0005-0000-0000-000057020000}"/>
    <cellStyle name="Normal 11" xfId="467" xr:uid="{00000000-0005-0000-0000-000058020000}"/>
    <cellStyle name="Normal 114" xfId="2053" xr:uid="{00000000-0005-0000-0000-000059020000}"/>
    <cellStyle name="Normal 12" xfId="468" xr:uid="{00000000-0005-0000-0000-00005A020000}"/>
    <cellStyle name="Normal 12 2" xfId="1406" xr:uid="{00000000-0005-0000-0000-00005B020000}"/>
    <cellStyle name="Normal 13" xfId="469" xr:uid="{00000000-0005-0000-0000-00005C020000}"/>
    <cellStyle name="Normal 13 2" xfId="1407" xr:uid="{00000000-0005-0000-0000-00005D020000}"/>
    <cellStyle name="Normal 14" xfId="3" xr:uid="{00000000-0005-0000-0000-00005E020000}"/>
    <cellStyle name="Normal 14 2" xfId="470" xr:uid="{00000000-0005-0000-0000-00005F020000}"/>
    <cellStyle name="Normal 14 2 2" xfId="471" xr:uid="{00000000-0005-0000-0000-000060020000}"/>
    <cellStyle name="Normal 14 2 2 2" xfId="472" xr:uid="{00000000-0005-0000-0000-000061020000}"/>
    <cellStyle name="Normal 14 2 2 2 2" xfId="473" xr:uid="{00000000-0005-0000-0000-000062020000}"/>
    <cellStyle name="Normal 14 2 2 2 2 2" xfId="474" xr:uid="{00000000-0005-0000-0000-000063020000}"/>
    <cellStyle name="Normal 14 2 2 2 3" xfId="475" xr:uid="{00000000-0005-0000-0000-000064020000}"/>
    <cellStyle name="Normal 14 2 2 3" xfId="476" xr:uid="{00000000-0005-0000-0000-000065020000}"/>
    <cellStyle name="Normal 14 2 2 3 2" xfId="477" xr:uid="{00000000-0005-0000-0000-000066020000}"/>
    <cellStyle name="Normal 14 2 2 4" xfId="478" xr:uid="{00000000-0005-0000-0000-000067020000}"/>
    <cellStyle name="Normal 14 2 2 4 2" xfId="479" xr:uid="{00000000-0005-0000-0000-000068020000}"/>
    <cellStyle name="Normal 14 2 2 5" xfId="480" xr:uid="{00000000-0005-0000-0000-000069020000}"/>
    <cellStyle name="Normal 14 2 3" xfId="481" xr:uid="{00000000-0005-0000-0000-00006A020000}"/>
    <cellStyle name="Normal 14 2 3 2" xfId="482" xr:uid="{00000000-0005-0000-0000-00006B020000}"/>
    <cellStyle name="Normal 14 2 3 2 2" xfId="483" xr:uid="{00000000-0005-0000-0000-00006C020000}"/>
    <cellStyle name="Normal 14 2 3 3" xfId="484" xr:uid="{00000000-0005-0000-0000-00006D020000}"/>
    <cellStyle name="Normal 14 2 4" xfId="485" xr:uid="{00000000-0005-0000-0000-00006E020000}"/>
    <cellStyle name="Normal 14 2 4 2" xfId="486" xr:uid="{00000000-0005-0000-0000-00006F020000}"/>
    <cellStyle name="Normal 14 2 5" xfId="487" xr:uid="{00000000-0005-0000-0000-000070020000}"/>
    <cellStyle name="Normal 14 3" xfId="488" xr:uid="{00000000-0005-0000-0000-000071020000}"/>
    <cellStyle name="Normal 15" xfId="489" xr:uid="{00000000-0005-0000-0000-000072020000}"/>
    <cellStyle name="Normal 16" xfId="490" xr:uid="{00000000-0005-0000-0000-000073020000}"/>
    <cellStyle name="Normal 16 2" xfId="491" xr:uid="{00000000-0005-0000-0000-000074020000}"/>
    <cellStyle name="Normal 16 2 2" xfId="492" xr:uid="{00000000-0005-0000-0000-000075020000}"/>
    <cellStyle name="Normal 16 2 2 2" xfId="493" xr:uid="{00000000-0005-0000-0000-000076020000}"/>
    <cellStyle name="Normal 16 2 3" xfId="494" xr:uid="{00000000-0005-0000-0000-000077020000}"/>
    <cellStyle name="Normal 16 3" xfId="495" xr:uid="{00000000-0005-0000-0000-000078020000}"/>
    <cellStyle name="Normal 16 3 2" xfId="496" xr:uid="{00000000-0005-0000-0000-000079020000}"/>
    <cellStyle name="Normal 16 4" xfId="497" xr:uid="{00000000-0005-0000-0000-00007A020000}"/>
    <cellStyle name="Normal 17" xfId="498" xr:uid="{00000000-0005-0000-0000-00007B020000}"/>
    <cellStyle name="Normal 17 2" xfId="1915" xr:uid="{00000000-0005-0000-0000-00007C020000}"/>
    <cellStyle name="Normal 18" xfId="499" xr:uid="{00000000-0005-0000-0000-00007D020000}"/>
    <cellStyle name="Normal 18 2" xfId="500" xr:uid="{00000000-0005-0000-0000-00007E020000}"/>
    <cellStyle name="Normal 18 2 10" xfId="1614" xr:uid="{00000000-0005-0000-0000-00007F020000}"/>
    <cellStyle name="Normal 18 2 11" xfId="1671" xr:uid="{00000000-0005-0000-0000-000080020000}"/>
    <cellStyle name="Normal 18 2 2" xfId="501" xr:uid="{00000000-0005-0000-0000-000081020000}"/>
    <cellStyle name="Normal 18 2 2 2" xfId="502" xr:uid="{00000000-0005-0000-0000-000082020000}"/>
    <cellStyle name="Normal 18 2 3" xfId="503" xr:uid="{00000000-0005-0000-0000-000083020000}"/>
    <cellStyle name="Normal 18 2 4" xfId="1409" xr:uid="{00000000-0005-0000-0000-000084020000}"/>
    <cellStyle name="Normal 18 2 5" xfId="1534" xr:uid="{00000000-0005-0000-0000-000085020000}"/>
    <cellStyle name="Normal 18 2 6" xfId="1550" xr:uid="{00000000-0005-0000-0000-000086020000}"/>
    <cellStyle name="Normal 18 2 7" xfId="1522" xr:uid="{00000000-0005-0000-0000-000087020000}"/>
    <cellStyle name="Normal 18 2 8" xfId="1569" xr:uid="{00000000-0005-0000-0000-000088020000}"/>
    <cellStyle name="Normal 18 2 9" xfId="1427" xr:uid="{00000000-0005-0000-0000-000089020000}"/>
    <cellStyle name="Normal 18 3" xfId="504" xr:uid="{00000000-0005-0000-0000-00008A020000}"/>
    <cellStyle name="Normal 18 3 2" xfId="505" xr:uid="{00000000-0005-0000-0000-00008B020000}"/>
    <cellStyle name="Normal 18 4" xfId="506" xr:uid="{00000000-0005-0000-0000-00008C020000}"/>
    <cellStyle name="Normal 19" xfId="507" xr:uid="{00000000-0005-0000-0000-00008D020000}"/>
    <cellStyle name="Normal 19 2" xfId="508" xr:uid="{00000000-0005-0000-0000-00008E020000}"/>
    <cellStyle name="Normal 19 2 10" xfId="1605" xr:uid="{00000000-0005-0000-0000-00008F020000}"/>
    <cellStyle name="Normal 19 2 11" xfId="1661" xr:uid="{00000000-0005-0000-0000-000090020000}"/>
    <cellStyle name="Normal 19 2 2" xfId="509" xr:uid="{00000000-0005-0000-0000-000091020000}"/>
    <cellStyle name="Normal 19 2 2 10" xfId="1655" xr:uid="{00000000-0005-0000-0000-000092020000}"/>
    <cellStyle name="Normal 19 2 2 2" xfId="510" xr:uid="{00000000-0005-0000-0000-000093020000}"/>
    <cellStyle name="Normal 19 2 2 3" xfId="1412" xr:uid="{00000000-0005-0000-0000-000094020000}"/>
    <cellStyle name="Normal 19 2 2 4" xfId="1537" xr:uid="{00000000-0005-0000-0000-000095020000}"/>
    <cellStyle name="Normal 19 2 2 5" xfId="1546" xr:uid="{00000000-0005-0000-0000-000096020000}"/>
    <cellStyle name="Normal 19 2 2 6" xfId="1527" xr:uid="{00000000-0005-0000-0000-000097020000}"/>
    <cellStyle name="Normal 19 2 2 7" xfId="1560" xr:uid="{00000000-0005-0000-0000-000098020000}"/>
    <cellStyle name="Normal 19 2 2 8" xfId="1394" xr:uid="{00000000-0005-0000-0000-000099020000}"/>
    <cellStyle name="Normal 19 2 2 9" xfId="1599" xr:uid="{00000000-0005-0000-0000-00009A020000}"/>
    <cellStyle name="Normal 19 2 3" xfId="511" xr:uid="{00000000-0005-0000-0000-00009B020000}"/>
    <cellStyle name="Normal 19 2 4" xfId="1411" xr:uid="{00000000-0005-0000-0000-00009C020000}"/>
    <cellStyle name="Normal 19 2 5" xfId="1536" xr:uid="{00000000-0005-0000-0000-00009D020000}"/>
    <cellStyle name="Normal 19 2 6" xfId="1547" xr:uid="{00000000-0005-0000-0000-00009E020000}"/>
    <cellStyle name="Normal 19 2 7" xfId="1524" xr:uid="{00000000-0005-0000-0000-00009F020000}"/>
    <cellStyle name="Normal 19 2 8" xfId="1562" xr:uid="{00000000-0005-0000-0000-0000A0020000}"/>
    <cellStyle name="Normal 19 2 9" xfId="1396" xr:uid="{00000000-0005-0000-0000-0000A1020000}"/>
    <cellStyle name="Normal 19 3" xfId="512" xr:uid="{00000000-0005-0000-0000-0000A2020000}"/>
    <cellStyle name="Normal 19 3 2" xfId="513" xr:uid="{00000000-0005-0000-0000-0000A3020000}"/>
    <cellStyle name="Normal 19 4" xfId="514" xr:uid="{00000000-0005-0000-0000-0000A4020000}"/>
    <cellStyle name="Normal 2" xfId="515" xr:uid="{00000000-0005-0000-0000-0000A5020000}"/>
    <cellStyle name="Normal 2 10" xfId="1553" xr:uid="{00000000-0005-0000-0000-0000A6020000}"/>
    <cellStyle name="Normal 2 10 2" xfId="1415" xr:uid="{00000000-0005-0000-0000-0000A7020000}"/>
    <cellStyle name="Normal 2 11" xfId="1519" xr:uid="{00000000-0005-0000-0000-0000A8020000}"/>
    <cellStyle name="Normal 2 12" xfId="1573" xr:uid="{00000000-0005-0000-0000-0000A9020000}"/>
    <cellStyle name="Normal 2 13" xfId="1499" xr:uid="{00000000-0005-0000-0000-0000AA020000}"/>
    <cellStyle name="Normal 2 14" xfId="1908" xr:uid="{00000000-0005-0000-0000-0000AB020000}"/>
    <cellStyle name="Normal 2 2" xfId="516" xr:uid="{00000000-0005-0000-0000-0000AC020000}"/>
    <cellStyle name="Normal 2 2 10" xfId="1416" xr:uid="{00000000-0005-0000-0000-0000AD020000}"/>
    <cellStyle name="Normal 2 2 11" xfId="1540" xr:uid="{00000000-0005-0000-0000-0000AE020000}"/>
    <cellStyle name="Normal 2 2 12" xfId="1535" xr:uid="{00000000-0005-0000-0000-0000AF020000}"/>
    <cellStyle name="Normal 2 2 13" xfId="1543" xr:uid="{00000000-0005-0000-0000-0000B0020000}"/>
    <cellStyle name="Normal 2 2 14" xfId="1528" xr:uid="{00000000-0005-0000-0000-0000B1020000}"/>
    <cellStyle name="Normal 2 2 15" xfId="1559" xr:uid="{00000000-0005-0000-0000-0000B2020000}"/>
    <cellStyle name="Normal 2 2 16" xfId="1393" xr:uid="{00000000-0005-0000-0000-0000B3020000}"/>
    <cellStyle name="Normal 2 2 17" xfId="1586" xr:uid="{00000000-0005-0000-0000-0000B4020000}"/>
    <cellStyle name="Normal 2 2 2" xfId="517" xr:uid="{00000000-0005-0000-0000-0000B5020000}"/>
    <cellStyle name="Normal 2 2 2 10" xfId="1422" xr:uid="{00000000-0005-0000-0000-0000B6020000}"/>
    <cellStyle name="Normal 2 2 2 11" xfId="1612" xr:uid="{00000000-0005-0000-0000-0000B7020000}"/>
    <cellStyle name="Normal 2 2 2 2" xfId="518" xr:uid="{00000000-0005-0000-0000-0000B8020000}"/>
    <cellStyle name="Normal 2 2 2 2 2" xfId="1418" xr:uid="{00000000-0005-0000-0000-0000B9020000}"/>
    <cellStyle name="Normal 2 2 2 2 3" xfId="1542" xr:uid="{00000000-0005-0000-0000-0000BA020000}"/>
    <cellStyle name="Normal 2 2 2 2 4" xfId="1532" xr:uid="{00000000-0005-0000-0000-0000BB020000}"/>
    <cellStyle name="Normal 2 2 2 2 5" xfId="1551" xr:uid="{00000000-0005-0000-0000-0000BC020000}"/>
    <cellStyle name="Normal 2 2 2 2 6" xfId="1520" xr:uid="{00000000-0005-0000-0000-0000BD020000}"/>
    <cellStyle name="Normal 2 2 2 2 7" xfId="1571" xr:uid="{00000000-0005-0000-0000-0000BE020000}"/>
    <cellStyle name="Normal 2 2 2 2 8" xfId="1455" xr:uid="{00000000-0005-0000-0000-0000BF020000}"/>
    <cellStyle name="Normal 2 2 2 2 9" xfId="1619" xr:uid="{00000000-0005-0000-0000-0000C0020000}"/>
    <cellStyle name="Normal 2 2 2 3" xfId="519" xr:uid="{00000000-0005-0000-0000-0000C1020000}"/>
    <cellStyle name="Normal 2 2 2 4" xfId="1417" xr:uid="{00000000-0005-0000-0000-0000C2020000}"/>
    <cellStyle name="Normal 2 2 2 5" xfId="1541" xr:uid="{00000000-0005-0000-0000-0000C3020000}"/>
    <cellStyle name="Normal 2 2 2 6" xfId="1533" xr:uid="{00000000-0005-0000-0000-0000C4020000}"/>
    <cellStyle name="Normal 2 2 2 7" xfId="1549" xr:uid="{00000000-0005-0000-0000-0000C5020000}"/>
    <cellStyle name="Normal 2 2 2 8" xfId="1523" xr:uid="{00000000-0005-0000-0000-0000C6020000}"/>
    <cellStyle name="Normal 2 2 2 9" xfId="1565" xr:uid="{00000000-0005-0000-0000-0000C7020000}"/>
    <cellStyle name="Normal 2 2 3" xfId="520" xr:uid="{00000000-0005-0000-0000-0000C8020000}"/>
    <cellStyle name="Normal 2 2 4" xfId="521" xr:uid="{00000000-0005-0000-0000-0000C9020000}"/>
    <cellStyle name="Normal 2 2 4 2" xfId="522" xr:uid="{00000000-0005-0000-0000-0000CA020000}"/>
    <cellStyle name="Normal 2 2 4 3" xfId="523" xr:uid="{00000000-0005-0000-0000-0000CB020000}"/>
    <cellStyle name="Normal 2 2 4 4" xfId="524" xr:uid="{00000000-0005-0000-0000-0000CC020000}"/>
    <cellStyle name="Normal 2 2 5" xfId="525" xr:uid="{00000000-0005-0000-0000-0000CD020000}"/>
    <cellStyle name="Normal 2 2 5 2" xfId="526" xr:uid="{00000000-0005-0000-0000-0000CE020000}"/>
    <cellStyle name="Normal 2 2 6" xfId="527" xr:uid="{00000000-0005-0000-0000-0000CF020000}"/>
    <cellStyle name="Normal 2 2 7" xfId="528" xr:uid="{00000000-0005-0000-0000-0000D0020000}"/>
    <cellStyle name="Normal 2 2 8" xfId="529" xr:uid="{00000000-0005-0000-0000-0000D1020000}"/>
    <cellStyle name="Normal 2 2 9" xfId="530" xr:uid="{00000000-0005-0000-0000-0000D2020000}"/>
    <cellStyle name="Normal 2 3" xfId="531" xr:uid="{00000000-0005-0000-0000-0000D3020000}"/>
    <cellStyle name="Normal 2 3 10" xfId="532" xr:uid="{00000000-0005-0000-0000-0000D4020000}"/>
    <cellStyle name="Normal 2 3 2" xfId="533" xr:uid="{00000000-0005-0000-0000-0000D5020000}"/>
    <cellStyle name="Normal 2 3 2 2" xfId="534" xr:uid="{00000000-0005-0000-0000-0000D6020000}"/>
    <cellStyle name="Normal 2 3 2 2 2" xfId="535" xr:uid="{00000000-0005-0000-0000-0000D7020000}"/>
    <cellStyle name="Normal 2 3 2 3" xfId="536" xr:uid="{00000000-0005-0000-0000-0000D8020000}"/>
    <cellStyle name="Normal 2 3 2 4" xfId="537" xr:uid="{00000000-0005-0000-0000-0000D9020000}"/>
    <cellStyle name="Normal 2 3 2 5" xfId="538" xr:uid="{00000000-0005-0000-0000-0000DA020000}"/>
    <cellStyle name="Normal 2 3 3" xfId="539" xr:uid="{00000000-0005-0000-0000-0000DB020000}"/>
    <cellStyle name="Normal 2 3 3 2" xfId="540" xr:uid="{00000000-0005-0000-0000-0000DC020000}"/>
    <cellStyle name="Normal 2 3 3 2 2" xfId="541" xr:uid="{00000000-0005-0000-0000-0000DD020000}"/>
    <cellStyle name="Normal 2 3 3 3" xfId="542" xr:uid="{00000000-0005-0000-0000-0000DE020000}"/>
    <cellStyle name="Normal 2 3 4" xfId="543" xr:uid="{00000000-0005-0000-0000-0000DF020000}"/>
    <cellStyle name="Normal 2 3 4 2" xfId="544" xr:uid="{00000000-0005-0000-0000-0000E0020000}"/>
    <cellStyle name="Normal 2 3 5" xfId="545" xr:uid="{00000000-0005-0000-0000-0000E1020000}"/>
    <cellStyle name="Normal 2 3 5 2" xfId="546" xr:uid="{00000000-0005-0000-0000-0000E2020000}"/>
    <cellStyle name="Normal 2 3 6" xfId="547" xr:uid="{00000000-0005-0000-0000-0000E3020000}"/>
    <cellStyle name="Normal 2 3 7" xfId="548" xr:uid="{00000000-0005-0000-0000-0000E4020000}"/>
    <cellStyle name="Normal 2 3 7 2" xfId="549" xr:uid="{00000000-0005-0000-0000-0000E5020000}"/>
    <cellStyle name="Normal 2 3 8" xfId="550" xr:uid="{00000000-0005-0000-0000-0000E6020000}"/>
    <cellStyle name="Normal 2 3 8 2" xfId="551" xr:uid="{00000000-0005-0000-0000-0000E7020000}"/>
    <cellStyle name="Normal 2 3 9" xfId="552" xr:uid="{00000000-0005-0000-0000-0000E8020000}"/>
    <cellStyle name="Normal 2 38" xfId="553" xr:uid="{00000000-0005-0000-0000-0000E9020000}"/>
    <cellStyle name="Normal 2 4" xfId="554" xr:uid="{00000000-0005-0000-0000-0000EA020000}"/>
    <cellStyle name="Normal 2 4 10" xfId="1554" xr:uid="{00000000-0005-0000-0000-0000EB020000}"/>
    <cellStyle name="Normal 2 4 11" xfId="1514" xr:uid="{00000000-0005-0000-0000-0000EC020000}"/>
    <cellStyle name="Normal 2 4 12" xfId="1578" xr:uid="{00000000-0005-0000-0000-0000ED020000}"/>
    <cellStyle name="Normal 2 4 13" xfId="1635" xr:uid="{00000000-0005-0000-0000-0000EE020000}"/>
    <cellStyle name="Normal 2 4 14" xfId="1688" xr:uid="{00000000-0005-0000-0000-0000EF020000}"/>
    <cellStyle name="Normal 2 4 2" xfId="555" xr:uid="{00000000-0005-0000-0000-0000F0020000}"/>
    <cellStyle name="Normal 2 4 2 2" xfId="556" xr:uid="{00000000-0005-0000-0000-0000F1020000}"/>
    <cellStyle name="Normal 2 4 3" xfId="557" xr:uid="{00000000-0005-0000-0000-0000F2020000}"/>
    <cellStyle name="Normal 2 4 3 2" xfId="558" xr:uid="{00000000-0005-0000-0000-0000F3020000}"/>
    <cellStyle name="Normal 2 4 4" xfId="559" xr:uid="{00000000-0005-0000-0000-0000F4020000}"/>
    <cellStyle name="Normal 2 4 5" xfId="560" xr:uid="{00000000-0005-0000-0000-0000F5020000}"/>
    <cellStyle name="Normal 2 4 6" xfId="561" xr:uid="{00000000-0005-0000-0000-0000F6020000}"/>
    <cellStyle name="Normal 2 4 7" xfId="1420" xr:uid="{00000000-0005-0000-0000-0000F7020000}"/>
    <cellStyle name="Normal 2 4 8" xfId="1544" xr:uid="{00000000-0005-0000-0000-0000F8020000}"/>
    <cellStyle name="Normal 2 4 9" xfId="1530" xr:uid="{00000000-0005-0000-0000-0000F9020000}"/>
    <cellStyle name="Normal 2 5" xfId="562" xr:uid="{00000000-0005-0000-0000-0000FA020000}"/>
    <cellStyle name="Normal 2 5 2" xfId="1421" xr:uid="{00000000-0005-0000-0000-0000FB020000}"/>
    <cellStyle name="Normal 2 5 3" xfId="1545" xr:uid="{00000000-0005-0000-0000-0000FC020000}"/>
    <cellStyle name="Normal 2 5 4" xfId="1529" xr:uid="{00000000-0005-0000-0000-0000FD020000}"/>
    <cellStyle name="Normal 2 5 5" xfId="1557" xr:uid="{00000000-0005-0000-0000-0000FE020000}"/>
    <cellStyle name="Normal 2 5 6" xfId="1367" xr:uid="{00000000-0005-0000-0000-0000FF020000}"/>
    <cellStyle name="Normal 2 5 7" xfId="1582" xr:uid="{00000000-0005-0000-0000-000000030000}"/>
    <cellStyle name="Normal 2 5 8" xfId="1640" xr:uid="{00000000-0005-0000-0000-000001030000}"/>
    <cellStyle name="Normal 2 5 9" xfId="1693" xr:uid="{00000000-0005-0000-0000-000002030000}"/>
    <cellStyle name="Normal 2 6" xfId="1414" xr:uid="{00000000-0005-0000-0000-000003030000}"/>
    <cellStyle name="Normal 2 6 2" xfId="1423" xr:uid="{00000000-0005-0000-0000-000004030000}"/>
    <cellStyle name="Normal 2 7" xfId="1538" xr:uid="{00000000-0005-0000-0000-000005030000}"/>
    <cellStyle name="Normal 2 8" xfId="1539" xr:uid="{00000000-0005-0000-0000-000006030000}"/>
    <cellStyle name="Normal 2 9" xfId="1531" xr:uid="{00000000-0005-0000-0000-000007030000}"/>
    <cellStyle name="Normal 20" xfId="563" xr:uid="{00000000-0005-0000-0000-000008030000}"/>
    <cellStyle name="Normal 20 2" xfId="564" xr:uid="{00000000-0005-0000-0000-000009030000}"/>
    <cellStyle name="Normal 20 2 2" xfId="565" xr:uid="{00000000-0005-0000-0000-00000A030000}"/>
    <cellStyle name="Normal 20 2 2 2" xfId="566" xr:uid="{00000000-0005-0000-0000-00000B030000}"/>
    <cellStyle name="Normal 20 2 3" xfId="567" xr:uid="{00000000-0005-0000-0000-00000C030000}"/>
    <cellStyle name="Normal 20 3" xfId="568" xr:uid="{00000000-0005-0000-0000-00000D030000}"/>
    <cellStyle name="Normal 20 3 2" xfId="569" xr:uid="{00000000-0005-0000-0000-00000E030000}"/>
    <cellStyle name="Normal 20 4" xfId="570" xr:uid="{00000000-0005-0000-0000-00000F030000}"/>
    <cellStyle name="Normal 21" xfId="571" xr:uid="{00000000-0005-0000-0000-000010030000}"/>
    <cellStyle name="Normal 21 10" xfId="1600" xr:uid="{00000000-0005-0000-0000-000011030000}"/>
    <cellStyle name="Normal 21 11" xfId="1660" xr:uid="{00000000-0005-0000-0000-000012030000}"/>
    <cellStyle name="Normal 21 12" xfId="1712" xr:uid="{00000000-0005-0000-0000-000013030000}"/>
    <cellStyle name="Normal 21 14" xfId="1425" xr:uid="{00000000-0005-0000-0000-000014030000}"/>
    <cellStyle name="Normal 21 2" xfId="572" xr:uid="{00000000-0005-0000-0000-000015030000}"/>
    <cellStyle name="Normal 21 2 2" xfId="573" xr:uid="{00000000-0005-0000-0000-000016030000}"/>
    <cellStyle name="Normal 21 2 2 2" xfId="574" xr:uid="{00000000-0005-0000-0000-000017030000}"/>
    <cellStyle name="Normal 21 2 3" xfId="575" xr:uid="{00000000-0005-0000-0000-000018030000}"/>
    <cellStyle name="Normal 21 3" xfId="576" xr:uid="{00000000-0005-0000-0000-000019030000}"/>
    <cellStyle name="Normal 21 3 2" xfId="577" xr:uid="{00000000-0005-0000-0000-00001A030000}"/>
    <cellStyle name="Normal 21 4" xfId="578" xr:uid="{00000000-0005-0000-0000-00001B030000}"/>
    <cellStyle name="Normal 21 5" xfId="1424" xr:uid="{00000000-0005-0000-0000-00001C030000}"/>
    <cellStyle name="Normal 21 6" xfId="1548" xr:uid="{00000000-0005-0000-0000-00001D030000}"/>
    <cellStyle name="Normal 21 7" xfId="1526" xr:uid="{00000000-0005-0000-0000-00001E030000}"/>
    <cellStyle name="Normal 21 8" xfId="1561" xr:uid="{00000000-0005-0000-0000-00001F030000}"/>
    <cellStyle name="Normal 21 9" xfId="1395" xr:uid="{00000000-0005-0000-0000-000020030000}"/>
    <cellStyle name="Normal 22" xfId="579" xr:uid="{00000000-0005-0000-0000-000021030000}"/>
    <cellStyle name="Normal 22 2" xfId="1426" xr:uid="{00000000-0005-0000-0000-000022030000}"/>
    <cellStyle name="Normal 23" xfId="580" xr:uid="{00000000-0005-0000-0000-000023030000}"/>
    <cellStyle name="Normal 24" xfId="581" xr:uid="{00000000-0005-0000-0000-000024030000}"/>
    <cellStyle name="Normal 25" xfId="582" xr:uid="{00000000-0005-0000-0000-000025030000}"/>
    <cellStyle name="Normal 25 2" xfId="583" xr:uid="{00000000-0005-0000-0000-000026030000}"/>
    <cellStyle name="Normal 25 2 2" xfId="584" xr:uid="{00000000-0005-0000-0000-000027030000}"/>
    <cellStyle name="Normal 25 3" xfId="585" xr:uid="{00000000-0005-0000-0000-000028030000}"/>
    <cellStyle name="Normal 26" xfId="586" xr:uid="{00000000-0005-0000-0000-000029030000}"/>
    <cellStyle name="Normal 27" xfId="587" xr:uid="{00000000-0005-0000-0000-00002A030000}"/>
    <cellStyle name="Normal 27 2" xfId="588" xr:uid="{00000000-0005-0000-0000-00002B030000}"/>
    <cellStyle name="Normal 28" xfId="589" xr:uid="{00000000-0005-0000-0000-00002C030000}"/>
    <cellStyle name="Normal 28 2" xfId="590" xr:uid="{00000000-0005-0000-0000-00002D030000}"/>
    <cellStyle name="Normal 3" xfId="6" xr:uid="{00000000-0005-0000-0000-00002E030000}"/>
    <cellStyle name="Normal 3 10" xfId="1672" xr:uid="{00000000-0005-0000-0000-00002F030000}"/>
    <cellStyle name="Normal 3 10 4" xfId="1429" xr:uid="{00000000-0005-0000-0000-000030030000}"/>
    <cellStyle name="Normal 3 11" xfId="1430" xr:uid="{00000000-0005-0000-0000-000031030000}"/>
    <cellStyle name="Normal 3 12" xfId="1722" xr:uid="{00000000-0005-0000-0000-000032030000}"/>
    <cellStyle name="Normal 3 2" xfId="591" xr:uid="{00000000-0005-0000-0000-000033030000}"/>
    <cellStyle name="Normal 3 2 10" xfId="1729" xr:uid="{00000000-0005-0000-0000-000034030000}"/>
    <cellStyle name="Normal 3 2 2" xfId="592" xr:uid="{00000000-0005-0000-0000-000035030000}"/>
    <cellStyle name="Normal 3 2 2 2" xfId="1432" xr:uid="{00000000-0005-0000-0000-000036030000}"/>
    <cellStyle name="Normal 3 2 2 3" xfId="1556" xr:uid="{00000000-0005-0000-0000-000037030000}"/>
    <cellStyle name="Normal 3 2 2 4" xfId="1517" xr:uid="{00000000-0005-0000-0000-000038030000}"/>
    <cellStyle name="Normal 3 2 2 5" xfId="1577" xr:uid="{00000000-0005-0000-0000-000039030000}"/>
    <cellStyle name="Normal 3 2 2 6" xfId="1634" xr:uid="{00000000-0005-0000-0000-00003A030000}"/>
    <cellStyle name="Normal 3 2 2 7" xfId="1687" xr:uid="{00000000-0005-0000-0000-00003B030000}"/>
    <cellStyle name="Normal 3 2 2 8" xfId="1737" xr:uid="{00000000-0005-0000-0000-00003C030000}"/>
    <cellStyle name="Normal 3 2 2 9" xfId="1783" xr:uid="{00000000-0005-0000-0000-00003D030000}"/>
    <cellStyle name="Normal 3 2 3" xfId="1431" xr:uid="{00000000-0005-0000-0000-00003E030000}"/>
    <cellStyle name="Normal 3 2 3 3" xfId="1433" xr:uid="{00000000-0005-0000-0000-00003F030000}"/>
    <cellStyle name="Normal 3 2 4" xfId="1555" xr:uid="{00000000-0005-0000-0000-000040030000}"/>
    <cellStyle name="Normal 3 2 5" xfId="1518" xr:uid="{00000000-0005-0000-0000-000041030000}"/>
    <cellStyle name="Normal 3 2 6" xfId="1576" xr:uid="{00000000-0005-0000-0000-000042030000}"/>
    <cellStyle name="Normal 3 2 7" xfId="1633" xr:uid="{00000000-0005-0000-0000-000043030000}"/>
    <cellStyle name="Normal 3 2 8" xfId="1625" xr:uid="{00000000-0005-0000-0000-000044030000}"/>
    <cellStyle name="Normal 3 2 9" xfId="1679" xr:uid="{00000000-0005-0000-0000-000045030000}"/>
    <cellStyle name="Normal 3 3" xfId="1428" xr:uid="{00000000-0005-0000-0000-000046030000}"/>
    <cellStyle name="Normal 3 3 2" xfId="1434" xr:uid="{00000000-0005-0000-0000-000047030000}"/>
    <cellStyle name="Normal 3 3 3" xfId="1558" xr:uid="{00000000-0005-0000-0000-000048030000}"/>
    <cellStyle name="Normal 3 3 4" xfId="1513" xr:uid="{00000000-0005-0000-0000-000049030000}"/>
    <cellStyle name="Normal 3 3 5" xfId="1580" xr:uid="{00000000-0005-0000-0000-00004A030000}"/>
    <cellStyle name="Normal 3 3 6" xfId="1638" xr:uid="{00000000-0005-0000-0000-00004B030000}"/>
    <cellStyle name="Normal 3 3 7" xfId="1691" xr:uid="{00000000-0005-0000-0000-00004C030000}"/>
    <cellStyle name="Normal 3 3 8" xfId="1740" xr:uid="{00000000-0005-0000-0000-00004D030000}"/>
    <cellStyle name="Normal 3 3 9" xfId="1786" xr:uid="{00000000-0005-0000-0000-00004E030000}"/>
    <cellStyle name="Normal 3 4" xfId="1435" xr:uid="{00000000-0005-0000-0000-00004F030000}"/>
    <cellStyle name="Normal 3 5" xfId="1552" xr:uid="{00000000-0005-0000-0000-000050030000}"/>
    <cellStyle name="Normal 3 6" xfId="1521" xr:uid="{00000000-0005-0000-0000-000051030000}"/>
    <cellStyle name="Normal 3 7" xfId="1570" xr:uid="{00000000-0005-0000-0000-000052030000}"/>
    <cellStyle name="Normal 3 8" xfId="1449" xr:uid="{00000000-0005-0000-0000-000053030000}"/>
    <cellStyle name="Normal 3 9" xfId="1617" xr:uid="{00000000-0005-0000-0000-000054030000}"/>
    <cellStyle name="Normal 34" xfId="1436" xr:uid="{00000000-0005-0000-0000-000055030000}"/>
    <cellStyle name="Normal 36" xfId="1437" xr:uid="{00000000-0005-0000-0000-000056030000}"/>
    <cellStyle name="Normal 37" xfId="1438" xr:uid="{00000000-0005-0000-0000-000057030000}"/>
    <cellStyle name="Normal 39" xfId="1439" xr:uid="{00000000-0005-0000-0000-000058030000}"/>
    <cellStyle name="Normal 4" xfId="2" xr:uid="{00000000-0005-0000-0000-000059030000}"/>
    <cellStyle name="Normal 4 10" xfId="1441" xr:uid="{00000000-0005-0000-0000-00005A030000}"/>
    <cellStyle name="Normal 4 11" xfId="1806" xr:uid="{00000000-0005-0000-0000-00005B030000}"/>
    <cellStyle name="Normal 4 2" xfId="593" xr:uid="{00000000-0005-0000-0000-00005C030000}"/>
    <cellStyle name="Normal 4 2 10" xfId="1808" xr:uid="{00000000-0005-0000-0000-00005D030000}"/>
    <cellStyle name="Normal 4 2 2" xfId="594" xr:uid="{00000000-0005-0000-0000-00005E030000}"/>
    <cellStyle name="Normal 4 2 3" xfId="1442" xr:uid="{00000000-0005-0000-0000-00005F030000}"/>
    <cellStyle name="Normal 4 2 4" xfId="1566" xr:uid="{00000000-0005-0000-0000-000060030000}"/>
    <cellStyle name="Normal 4 2 5" xfId="1408" xr:uid="{00000000-0005-0000-0000-000061030000}"/>
    <cellStyle name="Normal 4 2 6" xfId="1608" xr:uid="{00000000-0005-0000-0000-000062030000}"/>
    <cellStyle name="Normal 4 2 7" xfId="1665" xr:uid="{00000000-0005-0000-0000-000063030000}"/>
    <cellStyle name="Normal 4 2 8" xfId="1716" xr:uid="{00000000-0005-0000-0000-000064030000}"/>
    <cellStyle name="Normal 4 2 9" xfId="1763" xr:uid="{00000000-0005-0000-0000-000065030000}"/>
    <cellStyle name="Normal 4 3" xfId="1440" xr:uid="{00000000-0005-0000-0000-000066030000}"/>
    <cellStyle name="Normal 4 4" xfId="1564" xr:uid="{00000000-0005-0000-0000-000067030000}"/>
    <cellStyle name="Normal 4 5" xfId="1401" xr:uid="{00000000-0005-0000-0000-000068030000}"/>
    <cellStyle name="Normal 4 6" xfId="1606" xr:uid="{00000000-0005-0000-0000-000069030000}"/>
    <cellStyle name="Normal 4 7" xfId="1662" xr:uid="{00000000-0005-0000-0000-00006A030000}"/>
    <cellStyle name="Normal 4 8" xfId="1713" xr:uid="{00000000-0005-0000-0000-00006B030000}"/>
    <cellStyle name="Normal 4 9" xfId="1760" xr:uid="{00000000-0005-0000-0000-00006C030000}"/>
    <cellStyle name="Normal 41" xfId="595" xr:uid="{00000000-0005-0000-0000-00006D030000}"/>
    <cellStyle name="Normal 42" xfId="596" xr:uid="{00000000-0005-0000-0000-00006E030000}"/>
    <cellStyle name="Normal 43" xfId="597" xr:uid="{00000000-0005-0000-0000-00006F030000}"/>
    <cellStyle name="Normal 44" xfId="598" xr:uid="{00000000-0005-0000-0000-000070030000}"/>
    <cellStyle name="Normal 45" xfId="599" xr:uid="{00000000-0005-0000-0000-000071030000}"/>
    <cellStyle name="Normal 46" xfId="600" xr:uid="{00000000-0005-0000-0000-000072030000}"/>
    <cellStyle name="Normal 47" xfId="601" xr:uid="{00000000-0005-0000-0000-000073030000}"/>
    <cellStyle name="Normal 48" xfId="602" xr:uid="{00000000-0005-0000-0000-000074030000}"/>
    <cellStyle name="Normal 5" xfId="7" xr:uid="{00000000-0005-0000-0000-000075030000}"/>
    <cellStyle name="Normal 5 10" xfId="1610" xr:uid="{00000000-0005-0000-0000-000076030000}"/>
    <cellStyle name="Normal 5 11" xfId="1666" xr:uid="{00000000-0005-0000-0000-000077030000}"/>
    <cellStyle name="Normal 5 12" xfId="1717" xr:uid="{00000000-0005-0000-0000-000078030000}"/>
    <cellStyle name="Normal 5 13" xfId="1764" xr:uid="{00000000-0005-0000-0000-000079030000}"/>
    <cellStyle name="Normal 5 14" xfId="1809" xr:uid="{00000000-0005-0000-0000-00007A030000}"/>
    <cellStyle name="Normal 5 2" xfId="603" xr:uid="{00000000-0005-0000-0000-00007B030000}"/>
    <cellStyle name="Normal 5 2 10" xfId="1810" xr:uid="{00000000-0005-0000-0000-00007C030000}"/>
    <cellStyle name="Normal 5 2 2" xfId="604" xr:uid="{00000000-0005-0000-0000-00007D030000}"/>
    <cellStyle name="Normal 5 2 3" xfId="1444" xr:uid="{00000000-0005-0000-0000-00007E030000}"/>
    <cellStyle name="Normal 5 2 4" xfId="1568" xr:uid="{00000000-0005-0000-0000-00007F030000}"/>
    <cellStyle name="Normal 5 2 5" xfId="1413" xr:uid="{00000000-0005-0000-0000-000080030000}"/>
    <cellStyle name="Normal 5 2 6" xfId="1611" xr:uid="{00000000-0005-0000-0000-000081030000}"/>
    <cellStyle name="Normal 5 2 7" xfId="1667" xr:uid="{00000000-0005-0000-0000-000082030000}"/>
    <cellStyle name="Normal 5 2 8" xfId="1718" xr:uid="{00000000-0005-0000-0000-000083030000}"/>
    <cellStyle name="Normal 5 2 9" xfId="1765" xr:uid="{00000000-0005-0000-0000-000084030000}"/>
    <cellStyle name="Normal 5 23 3" xfId="1445" xr:uid="{00000000-0005-0000-0000-000085030000}"/>
    <cellStyle name="Normal 5 3" xfId="605" xr:uid="{00000000-0005-0000-0000-000086030000}"/>
    <cellStyle name="Normal 5 3 2" xfId="606" xr:uid="{00000000-0005-0000-0000-000087030000}"/>
    <cellStyle name="Normal 5 3 2 2" xfId="607" xr:uid="{00000000-0005-0000-0000-000088030000}"/>
    <cellStyle name="Normal 5 3 3" xfId="608" xr:uid="{00000000-0005-0000-0000-000089030000}"/>
    <cellStyle name="Normal 5 4" xfId="609" xr:uid="{00000000-0005-0000-0000-00008A030000}"/>
    <cellStyle name="Normal 5 4 2" xfId="610" xr:uid="{00000000-0005-0000-0000-00008B030000}"/>
    <cellStyle name="Normal 5 5" xfId="611" xr:uid="{00000000-0005-0000-0000-00008C030000}"/>
    <cellStyle name="Normal 5 5 2" xfId="612" xr:uid="{00000000-0005-0000-0000-00008D030000}"/>
    <cellStyle name="Normal 5 6" xfId="613" xr:uid="{00000000-0005-0000-0000-00008E030000}"/>
    <cellStyle name="Normal 5 7" xfId="1443" xr:uid="{00000000-0005-0000-0000-00008F030000}"/>
    <cellStyle name="Normal 5 8" xfId="1567" xr:uid="{00000000-0005-0000-0000-000090030000}"/>
    <cellStyle name="Normal 5 9" xfId="1410" xr:uid="{00000000-0005-0000-0000-000091030000}"/>
    <cellStyle name="Normal 53" xfId="614" xr:uid="{00000000-0005-0000-0000-000092030000}"/>
    <cellStyle name="Normal 53 2" xfId="615" xr:uid="{00000000-0005-0000-0000-000093030000}"/>
    <cellStyle name="Normal 54" xfId="616" xr:uid="{00000000-0005-0000-0000-000094030000}"/>
    <cellStyle name="Normal 54 2" xfId="617" xr:uid="{00000000-0005-0000-0000-000095030000}"/>
    <cellStyle name="Normal 55" xfId="618" xr:uid="{00000000-0005-0000-0000-000096030000}"/>
    <cellStyle name="Normal 55 2" xfId="619" xr:uid="{00000000-0005-0000-0000-000097030000}"/>
    <cellStyle name="Normal 56" xfId="620" xr:uid="{00000000-0005-0000-0000-000098030000}"/>
    <cellStyle name="Normal 56 2" xfId="621" xr:uid="{00000000-0005-0000-0000-000099030000}"/>
    <cellStyle name="Normal 57" xfId="1446" xr:uid="{00000000-0005-0000-0000-00009A030000}"/>
    <cellStyle name="Normal 57 4" xfId="1447" xr:uid="{00000000-0005-0000-0000-00009B030000}"/>
    <cellStyle name="Normal 58" xfId="622" xr:uid="{00000000-0005-0000-0000-00009C030000}"/>
    <cellStyle name="Normal 58 2" xfId="623" xr:uid="{00000000-0005-0000-0000-00009D030000}"/>
    <cellStyle name="Normal 59" xfId="624" xr:uid="{00000000-0005-0000-0000-00009E030000}"/>
    <cellStyle name="Normal 59 10" xfId="1814" xr:uid="{00000000-0005-0000-0000-00009F030000}"/>
    <cellStyle name="Normal 59 2" xfId="625" xr:uid="{00000000-0005-0000-0000-0000A0030000}"/>
    <cellStyle name="Normal 59 3" xfId="1448" xr:uid="{00000000-0005-0000-0000-0000A1030000}"/>
    <cellStyle name="Normal 59 4" xfId="1572" xr:uid="{00000000-0005-0000-0000-0000A2030000}"/>
    <cellStyle name="Normal 59 5" xfId="1453" xr:uid="{00000000-0005-0000-0000-0000A3030000}"/>
    <cellStyle name="Normal 59 6" xfId="1618" xr:uid="{00000000-0005-0000-0000-0000A4030000}"/>
    <cellStyle name="Normal 59 7" xfId="1673" xr:uid="{00000000-0005-0000-0000-0000A5030000}"/>
    <cellStyle name="Normal 59 8" xfId="1723" xr:uid="{00000000-0005-0000-0000-0000A6030000}"/>
    <cellStyle name="Normal 59 9" xfId="1769" xr:uid="{00000000-0005-0000-0000-0000A7030000}"/>
    <cellStyle name="Normal 6" xfId="626" xr:uid="{00000000-0005-0000-0000-0000A8030000}"/>
    <cellStyle name="Normal 6 10" xfId="627" xr:uid="{00000000-0005-0000-0000-0000A9030000}"/>
    <cellStyle name="Normal 6 11" xfId="628" xr:uid="{00000000-0005-0000-0000-0000AA030000}"/>
    <cellStyle name="Normal 6 12" xfId="629" xr:uid="{00000000-0005-0000-0000-0000AB030000}"/>
    <cellStyle name="Normal 6 13" xfId="630" xr:uid="{00000000-0005-0000-0000-0000AC030000}"/>
    <cellStyle name="Normal 6 14" xfId="631" xr:uid="{00000000-0005-0000-0000-0000AD030000}"/>
    <cellStyle name="Normal 6 15" xfId="632" xr:uid="{00000000-0005-0000-0000-0000AE030000}"/>
    <cellStyle name="Normal 6 16" xfId="633" xr:uid="{00000000-0005-0000-0000-0000AF030000}"/>
    <cellStyle name="Normal 6 17" xfId="634" xr:uid="{00000000-0005-0000-0000-0000B0030000}"/>
    <cellStyle name="Normal 6 18" xfId="635" xr:uid="{00000000-0005-0000-0000-0000B1030000}"/>
    <cellStyle name="Normal 6 19" xfId="636" xr:uid="{00000000-0005-0000-0000-0000B2030000}"/>
    <cellStyle name="Normal 6 2" xfId="637" xr:uid="{00000000-0005-0000-0000-0000B3030000}"/>
    <cellStyle name="Normal 6 20" xfId="638" xr:uid="{00000000-0005-0000-0000-0000B4030000}"/>
    <cellStyle name="Normal 6 21" xfId="639" xr:uid="{00000000-0005-0000-0000-0000B5030000}"/>
    <cellStyle name="Normal 6 22" xfId="640" xr:uid="{00000000-0005-0000-0000-0000B6030000}"/>
    <cellStyle name="Normal 6 23" xfId="641" xr:uid="{00000000-0005-0000-0000-0000B7030000}"/>
    <cellStyle name="Normal 6 24" xfId="642" xr:uid="{00000000-0005-0000-0000-0000B8030000}"/>
    <cellStyle name="Normal 6 25" xfId="643" xr:uid="{00000000-0005-0000-0000-0000B9030000}"/>
    <cellStyle name="Normal 6 26" xfId="644" xr:uid="{00000000-0005-0000-0000-0000BA030000}"/>
    <cellStyle name="Normal 6 27" xfId="645" xr:uid="{00000000-0005-0000-0000-0000BB030000}"/>
    <cellStyle name="Normal 6 28" xfId="646" xr:uid="{00000000-0005-0000-0000-0000BC030000}"/>
    <cellStyle name="Normal 6 29" xfId="647" xr:uid="{00000000-0005-0000-0000-0000BD030000}"/>
    <cellStyle name="Normal 6 3" xfId="648" xr:uid="{00000000-0005-0000-0000-0000BE030000}"/>
    <cellStyle name="Normal 6 30" xfId="649" xr:uid="{00000000-0005-0000-0000-0000BF030000}"/>
    <cellStyle name="Normal 6 31" xfId="650" xr:uid="{00000000-0005-0000-0000-0000C0030000}"/>
    <cellStyle name="Normal 6 32" xfId="651" xr:uid="{00000000-0005-0000-0000-0000C1030000}"/>
    <cellStyle name="Normal 6 33" xfId="652" xr:uid="{00000000-0005-0000-0000-0000C2030000}"/>
    <cellStyle name="Normal 6 34" xfId="653" xr:uid="{00000000-0005-0000-0000-0000C3030000}"/>
    <cellStyle name="Normal 6 35" xfId="654" xr:uid="{00000000-0005-0000-0000-0000C4030000}"/>
    <cellStyle name="Normal 6 36" xfId="655" xr:uid="{00000000-0005-0000-0000-0000C5030000}"/>
    <cellStyle name="Normal 6 37" xfId="656" xr:uid="{00000000-0005-0000-0000-0000C6030000}"/>
    <cellStyle name="Normal 6 38" xfId="657" xr:uid="{00000000-0005-0000-0000-0000C7030000}"/>
    <cellStyle name="Normal 6 39" xfId="658" xr:uid="{00000000-0005-0000-0000-0000C8030000}"/>
    <cellStyle name="Normal 6 4" xfId="659" xr:uid="{00000000-0005-0000-0000-0000C9030000}"/>
    <cellStyle name="Normal 6 40" xfId="660" xr:uid="{00000000-0005-0000-0000-0000CA030000}"/>
    <cellStyle name="Normal 6 41" xfId="661" xr:uid="{00000000-0005-0000-0000-0000CB030000}"/>
    <cellStyle name="Normal 6 42" xfId="662" xr:uid="{00000000-0005-0000-0000-0000CC030000}"/>
    <cellStyle name="Normal 6 43" xfId="663" xr:uid="{00000000-0005-0000-0000-0000CD030000}"/>
    <cellStyle name="Normal 6 44" xfId="664" xr:uid="{00000000-0005-0000-0000-0000CE030000}"/>
    <cellStyle name="Normal 6 45" xfId="665" xr:uid="{00000000-0005-0000-0000-0000CF030000}"/>
    <cellStyle name="Normal 6 46" xfId="666" xr:uid="{00000000-0005-0000-0000-0000D0030000}"/>
    <cellStyle name="Normal 6 47" xfId="667" xr:uid="{00000000-0005-0000-0000-0000D1030000}"/>
    <cellStyle name="Normal 6 48" xfId="668" xr:uid="{00000000-0005-0000-0000-0000D2030000}"/>
    <cellStyle name="Normal 6 49" xfId="669" xr:uid="{00000000-0005-0000-0000-0000D3030000}"/>
    <cellStyle name="Normal 6 5" xfId="670" xr:uid="{00000000-0005-0000-0000-0000D4030000}"/>
    <cellStyle name="Normal 6 50" xfId="671" xr:uid="{00000000-0005-0000-0000-0000D5030000}"/>
    <cellStyle name="Normal 6 51" xfId="672" xr:uid="{00000000-0005-0000-0000-0000D6030000}"/>
    <cellStyle name="Normal 6 52" xfId="673" xr:uid="{00000000-0005-0000-0000-0000D7030000}"/>
    <cellStyle name="Normal 6 53" xfId="674" xr:uid="{00000000-0005-0000-0000-0000D8030000}"/>
    <cellStyle name="Normal 6 54" xfId="675" xr:uid="{00000000-0005-0000-0000-0000D9030000}"/>
    <cellStyle name="Normal 6 55" xfId="676" xr:uid="{00000000-0005-0000-0000-0000DA030000}"/>
    <cellStyle name="Normal 6 56" xfId="677" xr:uid="{00000000-0005-0000-0000-0000DB030000}"/>
    <cellStyle name="Normal 6 57" xfId="678" xr:uid="{00000000-0005-0000-0000-0000DC030000}"/>
    <cellStyle name="Normal 6 58" xfId="679" xr:uid="{00000000-0005-0000-0000-0000DD030000}"/>
    <cellStyle name="Normal 6 59" xfId="680" xr:uid="{00000000-0005-0000-0000-0000DE030000}"/>
    <cellStyle name="Normal 6 6" xfId="681" xr:uid="{00000000-0005-0000-0000-0000DF030000}"/>
    <cellStyle name="Normal 6 60" xfId="682" xr:uid="{00000000-0005-0000-0000-0000E0030000}"/>
    <cellStyle name="Normal 6 61" xfId="683" xr:uid="{00000000-0005-0000-0000-0000E1030000}"/>
    <cellStyle name="Normal 6 62" xfId="684" xr:uid="{00000000-0005-0000-0000-0000E2030000}"/>
    <cellStyle name="Normal 6 63" xfId="685" xr:uid="{00000000-0005-0000-0000-0000E3030000}"/>
    <cellStyle name="Normal 6 64" xfId="686" xr:uid="{00000000-0005-0000-0000-0000E4030000}"/>
    <cellStyle name="Normal 6 65" xfId="687" xr:uid="{00000000-0005-0000-0000-0000E5030000}"/>
    <cellStyle name="Normal 6 66" xfId="688" xr:uid="{00000000-0005-0000-0000-0000E6030000}"/>
    <cellStyle name="Normal 6 67" xfId="689" xr:uid="{00000000-0005-0000-0000-0000E7030000}"/>
    <cellStyle name="Normal 6 68" xfId="690" xr:uid="{00000000-0005-0000-0000-0000E8030000}"/>
    <cellStyle name="Normal 6 69" xfId="691" xr:uid="{00000000-0005-0000-0000-0000E9030000}"/>
    <cellStyle name="Normal 6 7" xfId="692" xr:uid="{00000000-0005-0000-0000-0000EA030000}"/>
    <cellStyle name="Normal 6 70" xfId="693" xr:uid="{00000000-0005-0000-0000-0000EB030000}"/>
    <cellStyle name="Normal 6 71" xfId="694" xr:uid="{00000000-0005-0000-0000-0000EC030000}"/>
    <cellStyle name="Normal 6 72" xfId="695" xr:uid="{00000000-0005-0000-0000-0000ED030000}"/>
    <cellStyle name="Normal 6 73" xfId="696" xr:uid="{00000000-0005-0000-0000-0000EE030000}"/>
    <cellStyle name="Normal 6 74" xfId="697" xr:uid="{00000000-0005-0000-0000-0000EF030000}"/>
    <cellStyle name="Normal 6 75" xfId="698" xr:uid="{00000000-0005-0000-0000-0000F0030000}"/>
    <cellStyle name="Normal 6 76" xfId="699" xr:uid="{00000000-0005-0000-0000-0000F1030000}"/>
    <cellStyle name="Normal 6 77" xfId="700" xr:uid="{00000000-0005-0000-0000-0000F2030000}"/>
    <cellStyle name="Normal 6 78" xfId="701" xr:uid="{00000000-0005-0000-0000-0000F3030000}"/>
    <cellStyle name="Normal 6 79" xfId="702" xr:uid="{00000000-0005-0000-0000-0000F4030000}"/>
    <cellStyle name="Normal 6 8" xfId="703" xr:uid="{00000000-0005-0000-0000-0000F5030000}"/>
    <cellStyle name="Normal 6 80" xfId="704" xr:uid="{00000000-0005-0000-0000-0000F6030000}"/>
    <cellStyle name="Normal 6 81" xfId="705" xr:uid="{00000000-0005-0000-0000-0000F7030000}"/>
    <cellStyle name="Normal 6 82" xfId="706" xr:uid="{00000000-0005-0000-0000-0000F8030000}"/>
    <cellStyle name="Normal 6 83" xfId="707" xr:uid="{00000000-0005-0000-0000-0000F9030000}"/>
    <cellStyle name="Normal 6 84" xfId="708" xr:uid="{00000000-0005-0000-0000-0000FA030000}"/>
    <cellStyle name="Normal 6 85" xfId="709" xr:uid="{00000000-0005-0000-0000-0000FB030000}"/>
    <cellStyle name="Normal 6 86" xfId="710" xr:uid="{00000000-0005-0000-0000-0000FC030000}"/>
    <cellStyle name="Normal 6 87" xfId="711" xr:uid="{00000000-0005-0000-0000-0000FD030000}"/>
    <cellStyle name="Normal 6 88" xfId="712" xr:uid="{00000000-0005-0000-0000-0000FE030000}"/>
    <cellStyle name="Normal 6 89" xfId="713" xr:uid="{00000000-0005-0000-0000-0000FF030000}"/>
    <cellStyle name="Normal 6 9" xfId="714" xr:uid="{00000000-0005-0000-0000-000000040000}"/>
    <cellStyle name="Normal 6 90" xfId="715" xr:uid="{00000000-0005-0000-0000-000001040000}"/>
    <cellStyle name="Normal 6 91" xfId="716" xr:uid="{00000000-0005-0000-0000-000002040000}"/>
    <cellStyle name="Normal 6 92" xfId="717" xr:uid="{00000000-0005-0000-0000-000003040000}"/>
    <cellStyle name="Normal 6 93" xfId="718" xr:uid="{00000000-0005-0000-0000-000004040000}"/>
    <cellStyle name="Normal 6 94" xfId="719" xr:uid="{00000000-0005-0000-0000-000005040000}"/>
    <cellStyle name="Normal 6 95" xfId="720" xr:uid="{00000000-0005-0000-0000-000006040000}"/>
    <cellStyle name="Normal 6 96" xfId="721" xr:uid="{00000000-0005-0000-0000-000007040000}"/>
    <cellStyle name="Normal 6 97" xfId="722" xr:uid="{00000000-0005-0000-0000-000008040000}"/>
    <cellStyle name="Normal 6 98" xfId="723" xr:uid="{00000000-0005-0000-0000-000009040000}"/>
    <cellStyle name="Normal 6 99" xfId="724" xr:uid="{00000000-0005-0000-0000-00000A040000}"/>
    <cellStyle name="Normal 60" xfId="725" xr:uid="{00000000-0005-0000-0000-00000B040000}"/>
    <cellStyle name="Normal 60 2" xfId="726" xr:uid="{00000000-0005-0000-0000-00000C040000}"/>
    <cellStyle name="Normal 61" xfId="727" xr:uid="{00000000-0005-0000-0000-00000D040000}"/>
    <cellStyle name="Normal 61 2" xfId="728" xr:uid="{00000000-0005-0000-0000-00000E040000}"/>
    <cellStyle name="Normal 62" xfId="729" xr:uid="{00000000-0005-0000-0000-00000F040000}"/>
    <cellStyle name="Normal 62 2" xfId="730" xr:uid="{00000000-0005-0000-0000-000010040000}"/>
    <cellStyle name="Normal 63" xfId="731" xr:uid="{00000000-0005-0000-0000-000011040000}"/>
    <cellStyle name="Normal 63 2" xfId="732" xr:uid="{00000000-0005-0000-0000-000012040000}"/>
    <cellStyle name="Normal 64" xfId="733" xr:uid="{00000000-0005-0000-0000-000013040000}"/>
    <cellStyle name="Normal 64 2" xfId="734" xr:uid="{00000000-0005-0000-0000-000014040000}"/>
    <cellStyle name="Normal 65" xfId="735" xr:uid="{00000000-0005-0000-0000-000015040000}"/>
    <cellStyle name="Normal 65 2" xfId="736" xr:uid="{00000000-0005-0000-0000-000016040000}"/>
    <cellStyle name="Normal 66" xfId="737" xr:uid="{00000000-0005-0000-0000-000017040000}"/>
    <cellStyle name="Normal 66 2" xfId="738" xr:uid="{00000000-0005-0000-0000-000018040000}"/>
    <cellStyle name="Normal 67" xfId="739" xr:uid="{00000000-0005-0000-0000-000019040000}"/>
    <cellStyle name="Normal 67 2" xfId="740" xr:uid="{00000000-0005-0000-0000-00001A040000}"/>
    <cellStyle name="Normal 68" xfId="741" xr:uid="{00000000-0005-0000-0000-00001B040000}"/>
    <cellStyle name="Normal 68 2" xfId="742" xr:uid="{00000000-0005-0000-0000-00001C040000}"/>
    <cellStyle name="Normal 7" xfId="743" xr:uid="{00000000-0005-0000-0000-00001D040000}"/>
    <cellStyle name="Normal 7 10" xfId="1906" xr:uid="{00000000-0005-0000-0000-00001E040000}"/>
    <cellStyle name="Normal 7 2" xfId="1450" xr:uid="{00000000-0005-0000-0000-00001F040000}"/>
    <cellStyle name="Normal 7 3" xfId="1574" xr:uid="{00000000-0005-0000-0000-000020040000}"/>
    <cellStyle name="Normal 7 4" xfId="1458" xr:uid="{00000000-0005-0000-0000-000021040000}"/>
    <cellStyle name="Normal 7 5" xfId="1620" xr:uid="{00000000-0005-0000-0000-000022040000}"/>
    <cellStyle name="Normal 7 6" xfId="1674" xr:uid="{00000000-0005-0000-0000-000023040000}"/>
    <cellStyle name="Normal 7 7" xfId="1724" xr:uid="{00000000-0005-0000-0000-000024040000}"/>
    <cellStyle name="Normal 7 8" xfId="1770" xr:uid="{00000000-0005-0000-0000-000025040000}"/>
    <cellStyle name="Normal 7 8 2" xfId="1907" xr:uid="{00000000-0005-0000-0000-000026040000}"/>
    <cellStyle name="Normal 7 9" xfId="1815" xr:uid="{00000000-0005-0000-0000-000027040000}"/>
    <cellStyle name="Normal 70" xfId="744" xr:uid="{00000000-0005-0000-0000-000028040000}"/>
    <cellStyle name="Normal 70 2" xfId="745" xr:uid="{00000000-0005-0000-0000-000029040000}"/>
    <cellStyle name="Normal 71" xfId="746" xr:uid="{00000000-0005-0000-0000-00002A040000}"/>
    <cellStyle name="Normal 71 2" xfId="747" xr:uid="{00000000-0005-0000-0000-00002B040000}"/>
    <cellStyle name="Normal 72" xfId="748" xr:uid="{00000000-0005-0000-0000-00002C040000}"/>
    <cellStyle name="Normal 72 2" xfId="749" xr:uid="{00000000-0005-0000-0000-00002D040000}"/>
    <cellStyle name="Normal 73" xfId="750" xr:uid="{00000000-0005-0000-0000-00002E040000}"/>
    <cellStyle name="Normal 73 2" xfId="751" xr:uid="{00000000-0005-0000-0000-00002F040000}"/>
    <cellStyle name="Normal 74" xfId="752" xr:uid="{00000000-0005-0000-0000-000030040000}"/>
    <cellStyle name="Normal 74 10" xfId="1816" xr:uid="{00000000-0005-0000-0000-000031040000}"/>
    <cellStyle name="Normal 74 2" xfId="1451" xr:uid="{00000000-0005-0000-0000-000032040000}"/>
    <cellStyle name="Normal 74 3" xfId="1575" xr:uid="{00000000-0005-0000-0000-000033040000}"/>
    <cellStyle name="Normal 74 4" xfId="1452" xr:uid="{00000000-0005-0000-0000-000034040000}"/>
    <cellStyle name="Normal 74 5" xfId="1493" xr:uid="{00000000-0005-0000-0000-000035040000}"/>
    <cellStyle name="Normal 74 6" xfId="1621" xr:uid="{00000000-0005-0000-0000-000036040000}"/>
    <cellStyle name="Normal 74 7" xfId="1675" xr:uid="{00000000-0005-0000-0000-000037040000}"/>
    <cellStyle name="Normal 74 8" xfId="1725" xr:uid="{00000000-0005-0000-0000-000038040000}"/>
    <cellStyle name="Normal 74 9" xfId="1771" xr:uid="{00000000-0005-0000-0000-000039040000}"/>
    <cellStyle name="Normal 75" xfId="753" xr:uid="{00000000-0005-0000-0000-00003A040000}"/>
    <cellStyle name="Normal 77" xfId="754" xr:uid="{00000000-0005-0000-0000-00003B040000}"/>
    <cellStyle name="Normal 79" xfId="1454" xr:uid="{00000000-0005-0000-0000-00003C040000}"/>
    <cellStyle name="Normal 8" xfId="755" xr:uid="{00000000-0005-0000-0000-00003D040000}"/>
    <cellStyle name="Normal 9" xfId="756" xr:uid="{00000000-0005-0000-0000-00003E040000}"/>
    <cellStyle name="normální_rabatove_kategorie" xfId="757" xr:uid="{00000000-0005-0000-0000-00003F040000}"/>
    <cellStyle name="Normalno" xfId="0" builtinId="0"/>
    <cellStyle name="Normalno 12" xfId="1456" xr:uid="{00000000-0005-0000-0000-000041040000}"/>
    <cellStyle name="Normalno 2" xfId="8" xr:uid="{00000000-0005-0000-0000-000042040000}"/>
    <cellStyle name="Normalno 2 10" xfId="1863" xr:uid="{00000000-0005-0000-0000-000043040000}"/>
    <cellStyle name="Normalno 2 2" xfId="758" xr:uid="{00000000-0005-0000-0000-000044040000}"/>
    <cellStyle name="Normalno 2 3" xfId="1457" xr:uid="{00000000-0005-0000-0000-000045040000}"/>
    <cellStyle name="Normalno 2 4" xfId="1581" xr:uid="{00000000-0005-0000-0000-000046040000}"/>
    <cellStyle name="Normalno 2 5" xfId="1637" xr:uid="{00000000-0005-0000-0000-000047040000}"/>
    <cellStyle name="Normalno 2 6" xfId="1690" xr:uid="{00000000-0005-0000-0000-000048040000}"/>
    <cellStyle name="Normalno 2 7" xfId="1739" xr:uid="{00000000-0005-0000-0000-000049040000}"/>
    <cellStyle name="Normalno 2 8" xfId="1785" xr:uid="{00000000-0005-0000-0000-00004A040000}"/>
    <cellStyle name="Normalno 2 9" xfId="1829" xr:uid="{00000000-0005-0000-0000-00004B040000}"/>
    <cellStyle name="Normalno 3" xfId="9" xr:uid="{00000000-0005-0000-0000-00004C040000}"/>
    <cellStyle name="Normalno 4" xfId="759" xr:uid="{00000000-0005-0000-0000-00004D040000}"/>
    <cellStyle name="Normalno 4 2" xfId="1459" xr:uid="{00000000-0005-0000-0000-00004E040000}"/>
    <cellStyle name="Normalno 4 3" xfId="1583" xr:uid="{00000000-0005-0000-0000-00004F040000}"/>
    <cellStyle name="Normalno 4 4" xfId="1639" xr:uid="{00000000-0005-0000-0000-000050040000}"/>
    <cellStyle name="Normalno 4 5" xfId="1692" xr:uid="{00000000-0005-0000-0000-000051040000}"/>
    <cellStyle name="Normalno 4 6" xfId="1741" xr:uid="{00000000-0005-0000-0000-000052040000}"/>
    <cellStyle name="Normalno 4 7" xfId="1787" xr:uid="{00000000-0005-0000-0000-000053040000}"/>
    <cellStyle name="Normalno 4 8" xfId="1830" xr:uid="{00000000-0005-0000-0000-000054040000}"/>
    <cellStyle name="Normalno 4 9" xfId="1864" xr:uid="{00000000-0005-0000-0000-000055040000}"/>
    <cellStyle name="Normalno 7" xfId="1461" xr:uid="{00000000-0005-0000-0000-000056040000}"/>
    <cellStyle name="Normalno 7 3" xfId="1462" xr:uid="{00000000-0005-0000-0000-000057040000}"/>
    <cellStyle name="Normalny_Arkusz1_LATO99" xfId="760" xr:uid="{00000000-0005-0000-0000-000058040000}"/>
    <cellStyle name="Note 2" xfId="761" xr:uid="{00000000-0005-0000-0000-000059040000}"/>
    <cellStyle name="Note 2 2" xfId="762" xr:uid="{00000000-0005-0000-0000-00005A040000}"/>
    <cellStyle name="Note 2 2 2" xfId="763" xr:uid="{00000000-0005-0000-0000-00005B040000}"/>
    <cellStyle name="Note 2 2 2 2" xfId="764" xr:uid="{00000000-0005-0000-0000-00005C040000}"/>
    <cellStyle name="Note 2 2 2 2 2" xfId="765" xr:uid="{00000000-0005-0000-0000-00005D040000}"/>
    <cellStyle name="Note 2 2 2 3" xfId="766" xr:uid="{00000000-0005-0000-0000-00005E040000}"/>
    <cellStyle name="Note 2 2 3" xfId="767" xr:uid="{00000000-0005-0000-0000-00005F040000}"/>
    <cellStyle name="Note 2 2 3 2" xfId="768" xr:uid="{00000000-0005-0000-0000-000060040000}"/>
    <cellStyle name="Note 2 2 4" xfId="769" xr:uid="{00000000-0005-0000-0000-000061040000}"/>
    <cellStyle name="Note 2 3" xfId="770" xr:uid="{00000000-0005-0000-0000-000062040000}"/>
    <cellStyle name="Note 2 3 2" xfId="771" xr:uid="{00000000-0005-0000-0000-000063040000}"/>
    <cellStyle name="Note 2 3 2 2" xfId="772" xr:uid="{00000000-0005-0000-0000-000064040000}"/>
    <cellStyle name="Note 2 3 3" xfId="773" xr:uid="{00000000-0005-0000-0000-000065040000}"/>
    <cellStyle name="Note 2 4" xfId="774" xr:uid="{00000000-0005-0000-0000-000066040000}"/>
    <cellStyle name="Note 2 4 2" xfId="775" xr:uid="{00000000-0005-0000-0000-000067040000}"/>
    <cellStyle name="Note 2 4 2 2" xfId="776" xr:uid="{00000000-0005-0000-0000-000068040000}"/>
    <cellStyle name="Note 2 4 3" xfId="777" xr:uid="{00000000-0005-0000-0000-000069040000}"/>
    <cellStyle name="Note 2 5" xfId="778" xr:uid="{00000000-0005-0000-0000-00006A040000}"/>
    <cellStyle name="Note 2 5 2" xfId="779" xr:uid="{00000000-0005-0000-0000-00006B040000}"/>
    <cellStyle name="Note 2 6" xfId="780" xr:uid="{00000000-0005-0000-0000-00006C040000}"/>
    <cellStyle name="Obično 10" xfId="781" xr:uid="{00000000-0005-0000-0000-00006D040000}"/>
    <cellStyle name="Obično 10 10" xfId="782" xr:uid="{00000000-0005-0000-0000-00006E040000}"/>
    <cellStyle name="Obično 10 11" xfId="783" xr:uid="{00000000-0005-0000-0000-00006F040000}"/>
    <cellStyle name="Obično 10 12" xfId="784" xr:uid="{00000000-0005-0000-0000-000070040000}"/>
    <cellStyle name="Obično 10 13" xfId="785" xr:uid="{00000000-0005-0000-0000-000071040000}"/>
    <cellStyle name="Obično 10 14" xfId="786" xr:uid="{00000000-0005-0000-0000-000072040000}"/>
    <cellStyle name="Obično 10 15" xfId="787" xr:uid="{00000000-0005-0000-0000-000073040000}"/>
    <cellStyle name="Obično 10 16" xfId="788" xr:uid="{00000000-0005-0000-0000-000074040000}"/>
    <cellStyle name="Obično 10 17" xfId="789" xr:uid="{00000000-0005-0000-0000-000075040000}"/>
    <cellStyle name="Obično 10 18" xfId="790" xr:uid="{00000000-0005-0000-0000-000076040000}"/>
    <cellStyle name="Obično 10 19" xfId="791" xr:uid="{00000000-0005-0000-0000-000077040000}"/>
    <cellStyle name="Obično 10 2" xfId="792" xr:uid="{00000000-0005-0000-0000-000078040000}"/>
    <cellStyle name="Obično 10 2 2" xfId="1463" xr:uid="{00000000-0005-0000-0000-000079040000}"/>
    <cellStyle name="Obično 10 20" xfId="793" xr:uid="{00000000-0005-0000-0000-00007A040000}"/>
    <cellStyle name="Obično 10 21" xfId="794" xr:uid="{00000000-0005-0000-0000-00007B040000}"/>
    <cellStyle name="Obično 10 22" xfId="795" xr:uid="{00000000-0005-0000-0000-00007C040000}"/>
    <cellStyle name="Obično 10 23" xfId="796" xr:uid="{00000000-0005-0000-0000-00007D040000}"/>
    <cellStyle name="Obično 10 24" xfId="797" xr:uid="{00000000-0005-0000-0000-00007E040000}"/>
    <cellStyle name="Obično 10 25" xfId="798" xr:uid="{00000000-0005-0000-0000-00007F040000}"/>
    <cellStyle name="Obično 10 26" xfId="799" xr:uid="{00000000-0005-0000-0000-000080040000}"/>
    <cellStyle name="Obično 10 27" xfId="800" xr:uid="{00000000-0005-0000-0000-000081040000}"/>
    <cellStyle name="Obično 10 28" xfId="801" xr:uid="{00000000-0005-0000-0000-000082040000}"/>
    <cellStyle name="Obično 10 29" xfId="802" xr:uid="{00000000-0005-0000-0000-000083040000}"/>
    <cellStyle name="Obično 10 3" xfId="803" xr:uid="{00000000-0005-0000-0000-000084040000}"/>
    <cellStyle name="Obično 10 30" xfId="804" xr:uid="{00000000-0005-0000-0000-000085040000}"/>
    <cellStyle name="Obično 10 4" xfId="805" xr:uid="{00000000-0005-0000-0000-000086040000}"/>
    <cellStyle name="Obično 10 5" xfId="806" xr:uid="{00000000-0005-0000-0000-000087040000}"/>
    <cellStyle name="Obično 10 6" xfId="807" xr:uid="{00000000-0005-0000-0000-000088040000}"/>
    <cellStyle name="Obično 10 7" xfId="808" xr:uid="{00000000-0005-0000-0000-000089040000}"/>
    <cellStyle name="Obično 10 8" xfId="809" xr:uid="{00000000-0005-0000-0000-00008A040000}"/>
    <cellStyle name="Obično 10 9" xfId="810" xr:uid="{00000000-0005-0000-0000-00008B040000}"/>
    <cellStyle name="Obično 11" xfId="811" xr:uid="{00000000-0005-0000-0000-00008C040000}"/>
    <cellStyle name="Obično 11 10" xfId="812" xr:uid="{00000000-0005-0000-0000-00008D040000}"/>
    <cellStyle name="Obično 11 11" xfId="813" xr:uid="{00000000-0005-0000-0000-00008E040000}"/>
    <cellStyle name="Obično 11 12" xfId="814" xr:uid="{00000000-0005-0000-0000-00008F040000}"/>
    <cellStyle name="Obično 11 13" xfId="815" xr:uid="{00000000-0005-0000-0000-000090040000}"/>
    <cellStyle name="Obično 11 14" xfId="816" xr:uid="{00000000-0005-0000-0000-000091040000}"/>
    <cellStyle name="Obično 11 15" xfId="817" xr:uid="{00000000-0005-0000-0000-000092040000}"/>
    <cellStyle name="Obično 11 16" xfId="818" xr:uid="{00000000-0005-0000-0000-000093040000}"/>
    <cellStyle name="Obično 11 17" xfId="819" xr:uid="{00000000-0005-0000-0000-000094040000}"/>
    <cellStyle name="Obično 11 18" xfId="820" xr:uid="{00000000-0005-0000-0000-000095040000}"/>
    <cellStyle name="Obično 11 19" xfId="821" xr:uid="{00000000-0005-0000-0000-000096040000}"/>
    <cellStyle name="Obično 11 2" xfId="822" xr:uid="{00000000-0005-0000-0000-000097040000}"/>
    <cellStyle name="Obično 11 20" xfId="823" xr:uid="{00000000-0005-0000-0000-000098040000}"/>
    <cellStyle name="Obično 11 21" xfId="824" xr:uid="{00000000-0005-0000-0000-000099040000}"/>
    <cellStyle name="Obično 11 22" xfId="825" xr:uid="{00000000-0005-0000-0000-00009A040000}"/>
    <cellStyle name="Obično 11 23" xfId="826" xr:uid="{00000000-0005-0000-0000-00009B040000}"/>
    <cellStyle name="Obično 11 24" xfId="827" xr:uid="{00000000-0005-0000-0000-00009C040000}"/>
    <cellStyle name="Obično 11 25" xfId="828" xr:uid="{00000000-0005-0000-0000-00009D040000}"/>
    <cellStyle name="Obično 11 26" xfId="829" xr:uid="{00000000-0005-0000-0000-00009E040000}"/>
    <cellStyle name="Obično 11 27" xfId="830" xr:uid="{00000000-0005-0000-0000-00009F040000}"/>
    <cellStyle name="Obično 11 28" xfId="831" xr:uid="{00000000-0005-0000-0000-0000A0040000}"/>
    <cellStyle name="Obično 11 29" xfId="832" xr:uid="{00000000-0005-0000-0000-0000A1040000}"/>
    <cellStyle name="Obično 11 3" xfId="833" xr:uid="{00000000-0005-0000-0000-0000A2040000}"/>
    <cellStyle name="Obično 11 30" xfId="834" xr:uid="{00000000-0005-0000-0000-0000A3040000}"/>
    <cellStyle name="Obično 11 4" xfId="835" xr:uid="{00000000-0005-0000-0000-0000A4040000}"/>
    <cellStyle name="Obično 11 5" xfId="836" xr:uid="{00000000-0005-0000-0000-0000A5040000}"/>
    <cellStyle name="Obično 11 6" xfId="837" xr:uid="{00000000-0005-0000-0000-0000A6040000}"/>
    <cellStyle name="Obično 11 7" xfId="838" xr:uid="{00000000-0005-0000-0000-0000A7040000}"/>
    <cellStyle name="Obično 11 8" xfId="839" xr:uid="{00000000-0005-0000-0000-0000A8040000}"/>
    <cellStyle name="Obično 11 9" xfId="840" xr:uid="{00000000-0005-0000-0000-0000A9040000}"/>
    <cellStyle name="Obično 12" xfId="841" xr:uid="{00000000-0005-0000-0000-0000AA040000}"/>
    <cellStyle name="Obično 12 10" xfId="842" xr:uid="{00000000-0005-0000-0000-0000AB040000}"/>
    <cellStyle name="Obično 12 11" xfId="843" xr:uid="{00000000-0005-0000-0000-0000AC040000}"/>
    <cellStyle name="Obično 12 12" xfId="844" xr:uid="{00000000-0005-0000-0000-0000AD040000}"/>
    <cellStyle name="Obično 12 13" xfId="845" xr:uid="{00000000-0005-0000-0000-0000AE040000}"/>
    <cellStyle name="Obično 12 14" xfId="846" xr:uid="{00000000-0005-0000-0000-0000AF040000}"/>
    <cellStyle name="Obično 12 15" xfId="847" xr:uid="{00000000-0005-0000-0000-0000B0040000}"/>
    <cellStyle name="Obično 12 16" xfId="848" xr:uid="{00000000-0005-0000-0000-0000B1040000}"/>
    <cellStyle name="Obično 12 17" xfId="849" xr:uid="{00000000-0005-0000-0000-0000B2040000}"/>
    <cellStyle name="Obično 12 18" xfId="850" xr:uid="{00000000-0005-0000-0000-0000B3040000}"/>
    <cellStyle name="Obično 12 19" xfId="851" xr:uid="{00000000-0005-0000-0000-0000B4040000}"/>
    <cellStyle name="Obično 12 2" xfId="852" xr:uid="{00000000-0005-0000-0000-0000B5040000}"/>
    <cellStyle name="Obično 12 20" xfId="853" xr:uid="{00000000-0005-0000-0000-0000B6040000}"/>
    <cellStyle name="Obično 12 21" xfId="854" xr:uid="{00000000-0005-0000-0000-0000B7040000}"/>
    <cellStyle name="Obično 12 22" xfId="855" xr:uid="{00000000-0005-0000-0000-0000B8040000}"/>
    <cellStyle name="Obično 12 23" xfId="856" xr:uid="{00000000-0005-0000-0000-0000B9040000}"/>
    <cellStyle name="Obično 12 24" xfId="857" xr:uid="{00000000-0005-0000-0000-0000BA040000}"/>
    <cellStyle name="Obično 12 25" xfId="858" xr:uid="{00000000-0005-0000-0000-0000BB040000}"/>
    <cellStyle name="Obično 12 26" xfId="859" xr:uid="{00000000-0005-0000-0000-0000BC040000}"/>
    <cellStyle name="Obično 12 27" xfId="860" xr:uid="{00000000-0005-0000-0000-0000BD040000}"/>
    <cellStyle name="Obično 12 28" xfId="861" xr:uid="{00000000-0005-0000-0000-0000BE040000}"/>
    <cellStyle name="Obično 12 29" xfId="862" xr:uid="{00000000-0005-0000-0000-0000BF040000}"/>
    <cellStyle name="Obično 12 3" xfId="863" xr:uid="{00000000-0005-0000-0000-0000C0040000}"/>
    <cellStyle name="Obično 12 30" xfId="864" xr:uid="{00000000-0005-0000-0000-0000C1040000}"/>
    <cellStyle name="Obično 12 31" xfId="1464" xr:uid="{00000000-0005-0000-0000-0000C2040000}"/>
    <cellStyle name="Obično 12 32" xfId="1588" xr:uid="{00000000-0005-0000-0000-0000C3040000}"/>
    <cellStyle name="Obično 12 33" xfId="1643" xr:uid="{00000000-0005-0000-0000-0000C4040000}"/>
    <cellStyle name="Obično 12 34" xfId="1696" xr:uid="{00000000-0005-0000-0000-0000C5040000}"/>
    <cellStyle name="Obično 12 35" xfId="1744" xr:uid="{00000000-0005-0000-0000-0000C6040000}"/>
    <cellStyle name="Obično 12 36" xfId="1790" xr:uid="{00000000-0005-0000-0000-0000C7040000}"/>
    <cellStyle name="Obično 12 37" xfId="1833" xr:uid="{00000000-0005-0000-0000-0000C8040000}"/>
    <cellStyle name="Obično 12 38" xfId="1865" xr:uid="{00000000-0005-0000-0000-0000C9040000}"/>
    <cellStyle name="Obično 12 4" xfId="865" xr:uid="{00000000-0005-0000-0000-0000CA040000}"/>
    <cellStyle name="Obično 12 5" xfId="866" xr:uid="{00000000-0005-0000-0000-0000CB040000}"/>
    <cellStyle name="Obično 12 6" xfId="867" xr:uid="{00000000-0005-0000-0000-0000CC040000}"/>
    <cellStyle name="Obično 12 7" xfId="868" xr:uid="{00000000-0005-0000-0000-0000CD040000}"/>
    <cellStyle name="Obično 12 8" xfId="869" xr:uid="{00000000-0005-0000-0000-0000CE040000}"/>
    <cellStyle name="Obično 12 9" xfId="870" xr:uid="{00000000-0005-0000-0000-0000CF040000}"/>
    <cellStyle name="Obično 13" xfId="871" xr:uid="{00000000-0005-0000-0000-0000D0040000}"/>
    <cellStyle name="Obično 13 10" xfId="872" xr:uid="{00000000-0005-0000-0000-0000D1040000}"/>
    <cellStyle name="Obično 13 11" xfId="873" xr:uid="{00000000-0005-0000-0000-0000D2040000}"/>
    <cellStyle name="Obično 13 12" xfId="874" xr:uid="{00000000-0005-0000-0000-0000D3040000}"/>
    <cellStyle name="Obično 13 13" xfId="875" xr:uid="{00000000-0005-0000-0000-0000D4040000}"/>
    <cellStyle name="Obično 13 14" xfId="876" xr:uid="{00000000-0005-0000-0000-0000D5040000}"/>
    <cellStyle name="Obično 13 15" xfId="877" xr:uid="{00000000-0005-0000-0000-0000D6040000}"/>
    <cellStyle name="Obično 13 16" xfId="878" xr:uid="{00000000-0005-0000-0000-0000D7040000}"/>
    <cellStyle name="Obično 13 17" xfId="879" xr:uid="{00000000-0005-0000-0000-0000D8040000}"/>
    <cellStyle name="Obično 13 18" xfId="880" xr:uid="{00000000-0005-0000-0000-0000D9040000}"/>
    <cellStyle name="Obično 13 19" xfId="881" xr:uid="{00000000-0005-0000-0000-0000DA040000}"/>
    <cellStyle name="Obično 13 2" xfId="882" xr:uid="{00000000-0005-0000-0000-0000DB040000}"/>
    <cellStyle name="Obično 13 20" xfId="883" xr:uid="{00000000-0005-0000-0000-0000DC040000}"/>
    <cellStyle name="Obično 13 21" xfId="884" xr:uid="{00000000-0005-0000-0000-0000DD040000}"/>
    <cellStyle name="Obično 13 22" xfId="885" xr:uid="{00000000-0005-0000-0000-0000DE040000}"/>
    <cellStyle name="Obično 13 23" xfId="886" xr:uid="{00000000-0005-0000-0000-0000DF040000}"/>
    <cellStyle name="Obično 13 24" xfId="887" xr:uid="{00000000-0005-0000-0000-0000E0040000}"/>
    <cellStyle name="Obično 13 25" xfId="888" xr:uid="{00000000-0005-0000-0000-0000E1040000}"/>
    <cellStyle name="Obično 13 26" xfId="889" xr:uid="{00000000-0005-0000-0000-0000E2040000}"/>
    <cellStyle name="Obično 13 27" xfId="890" xr:uid="{00000000-0005-0000-0000-0000E3040000}"/>
    <cellStyle name="Obično 13 28" xfId="891" xr:uid="{00000000-0005-0000-0000-0000E4040000}"/>
    <cellStyle name="Obično 13 29" xfId="892" xr:uid="{00000000-0005-0000-0000-0000E5040000}"/>
    <cellStyle name="Obično 13 3" xfId="893" xr:uid="{00000000-0005-0000-0000-0000E6040000}"/>
    <cellStyle name="Obično 13 30" xfId="894" xr:uid="{00000000-0005-0000-0000-0000E7040000}"/>
    <cellStyle name="Obično 13 31" xfId="1465" xr:uid="{00000000-0005-0000-0000-0000E8040000}"/>
    <cellStyle name="Obično 13 32" xfId="1589" xr:uid="{00000000-0005-0000-0000-0000E9040000}"/>
    <cellStyle name="Obično 13 33" xfId="1644" xr:uid="{00000000-0005-0000-0000-0000EA040000}"/>
    <cellStyle name="Obično 13 34" xfId="1697" xr:uid="{00000000-0005-0000-0000-0000EB040000}"/>
    <cellStyle name="Obično 13 35" xfId="1745" xr:uid="{00000000-0005-0000-0000-0000EC040000}"/>
    <cellStyle name="Obično 13 36" xfId="1791" xr:uid="{00000000-0005-0000-0000-0000ED040000}"/>
    <cellStyle name="Obično 13 37" xfId="1834" xr:uid="{00000000-0005-0000-0000-0000EE040000}"/>
    <cellStyle name="Obično 13 38" xfId="1866" xr:uid="{00000000-0005-0000-0000-0000EF040000}"/>
    <cellStyle name="Obično 13 4" xfId="895" xr:uid="{00000000-0005-0000-0000-0000F0040000}"/>
    <cellStyle name="Obično 13 5" xfId="896" xr:uid="{00000000-0005-0000-0000-0000F1040000}"/>
    <cellStyle name="Obično 13 6" xfId="897" xr:uid="{00000000-0005-0000-0000-0000F2040000}"/>
    <cellStyle name="Obično 13 7" xfId="898" xr:uid="{00000000-0005-0000-0000-0000F3040000}"/>
    <cellStyle name="Obično 13 8" xfId="899" xr:uid="{00000000-0005-0000-0000-0000F4040000}"/>
    <cellStyle name="Obično 13 9" xfId="900" xr:uid="{00000000-0005-0000-0000-0000F5040000}"/>
    <cellStyle name="Obično 14" xfId="901" xr:uid="{00000000-0005-0000-0000-0000F6040000}"/>
    <cellStyle name="Obično 14 10" xfId="902" xr:uid="{00000000-0005-0000-0000-0000F7040000}"/>
    <cellStyle name="Obično 14 11" xfId="903" xr:uid="{00000000-0005-0000-0000-0000F8040000}"/>
    <cellStyle name="Obično 14 12" xfId="904" xr:uid="{00000000-0005-0000-0000-0000F9040000}"/>
    <cellStyle name="Obično 14 13" xfId="905" xr:uid="{00000000-0005-0000-0000-0000FA040000}"/>
    <cellStyle name="Obično 14 14" xfId="906" xr:uid="{00000000-0005-0000-0000-0000FB040000}"/>
    <cellStyle name="Obično 14 15" xfId="907" xr:uid="{00000000-0005-0000-0000-0000FC040000}"/>
    <cellStyle name="Obično 14 16" xfId="908" xr:uid="{00000000-0005-0000-0000-0000FD040000}"/>
    <cellStyle name="Obično 14 17" xfId="909" xr:uid="{00000000-0005-0000-0000-0000FE040000}"/>
    <cellStyle name="Obično 14 18" xfId="910" xr:uid="{00000000-0005-0000-0000-0000FF040000}"/>
    <cellStyle name="Obično 14 19" xfId="911" xr:uid="{00000000-0005-0000-0000-000000050000}"/>
    <cellStyle name="Obično 14 2" xfId="912" xr:uid="{00000000-0005-0000-0000-000001050000}"/>
    <cellStyle name="Obično 14 20" xfId="913" xr:uid="{00000000-0005-0000-0000-000002050000}"/>
    <cellStyle name="Obično 14 21" xfId="914" xr:uid="{00000000-0005-0000-0000-000003050000}"/>
    <cellStyle name="Obično 14 22" xfId="915" xr:uid="{00000000-0005-0000-0000-000004050000}"/>
    <cellStyle name="Obično 14 23" xfId="916" xr:uid="{00000000-0005-0000-0000-000005050000}"/>
    <cellStyle name="Obično 14 24" xfId="917" xr:uid="{00000000-0005-0000-0000-000006050000}"/>
    <cellStyle name="Obično 14 25" xfId="918" xr:uid="{00000000-0005-0000-0000-000007050000}"/>
    <cellStyle name="Obično 14 26" xfId="919" xr:uid="{00000000-0005-0000-0000-000008050000}"/>
    <cellStyle name="Obično 14 27" xfId="920" xr:uid="{00000000-0005-0000-0000-000009050000}"/>
    <cellStyle name="Obično 14 28" xfId="921" xr:uid="{00000000-0005-0000-0000-00000A050000}"/>
    <cellStyle name="Obično 14 29" xfId="922" xr:uid="{00000000-0005-0000-0000-00000B050000}"/>
    <cellStyle name="Obično 14 3" xfId="923" xr:uid="{00000000-0005-0000-0000-00000C050000}"/>
    <cellStyle name="Obično 14 30" xfId="924" xr:uid="{00000000-0005-0000-0000-00000D050000}"/>
    <cellStyle name="Obično 14 31" xfId="1466" xr:uid="{00000000-0005-0000-0000-00000E050000}"/>
    <cellStyle name="Obično 14 32" xfId="1590" xr:uid="{00000000-0005-0000-0000-00000F050000}"/>
    <cellStyle name="Obično 14 33" xfId="1645" xr:uid="{00000000-0005-0000-0000-000010050000}"/>
    <cellStyle name="Obično 14 34" xfId="1698" xr:uid="{00000000-0005-0000-0000-000011050000}"/>
    <cellStyle name="Obično 14 35" xfId="1746" xr:uid="{00000000-0005-0000-0000-000012050000}"/>
    <cellStyle name="Obično 14 36" xfId="1792" xr:uid="{00000000-0005-0000-0000-000013050000}"/>
    <cellStyle name="Obično 14 37" xfId="1835" xr:uid="{00000000-0005-0000-0000-000014050000}"/>
    <cellStyle name="Obično 14 38" xfId="1867" xr:uid="{00000000-0005-0000-0000-000015050000}"/>
    <cellStyle name="Obično 14 4" xfId="925" xr:uid="{00000000-0005-0000-0000-000016050000}"/>
    <cellStyle name="Obično 14 5" xfId="926" xr:uid="{00000000-0005-0000-0000-000017050000}"/>
    <cellStyle name="Obično 14 6" xfId="927" xr:uid="{00000000-0005-0000-0000-000018050000}"/>
    <cellStyle name="Obično 14 7" xfId="928" xr:uid="{00000000-0005-0000-0000-000019050000}"/>
    <cellStyle name="Obično 14 8" xfId="929" xr:uid="{00000000-0005-0000-0000-00001A050000}"/>
    <cellStyle name="Obično 14 9" xfId="930" xr:uid="{00000000-0005-0000-0000-00001B050000}"/>
    <cellStyle name="Obično 15" xfId="931" xr:uid="{00000000-0005-0000-0000-00001C050000}"/>
    <cellStyle name="Obično 15 10" xfId="932" xr:uid="{00000000-0005-0000-0000-00001D050000}"/>
    <cellStyle name="Obično 15 11" xfId="933" xr:uid="{00000000-0005-0000-0000-00001E050000}"/>
    <cellStyle name="Obično 15 12" xfId="934" xr:uid="{00000000-0005-0000-0000-00001F050000}"/>
    <cellStyle name="Obično 15 13" xfId="935" xr:uid="{00000000-0005-0000-0000-000020050000}"/>
    <cellStyle name="Obično 15 14" xfId="936" xr:uid="{00000000-0005-0000-0000-000021050000}"/>
    <cellStyle name="Obično 15 15" xfId="937" xr:uid="{00000000-0005-0000-0000-000022050000}"/>
    <cellStyle name="Obično 15 16" xfId="938" xr:uid="{00000000-0005-0000-0000-000023050000}"/>
    <cellStyle name="Obično 15 17" xfId="939" xr:uid="{00000000-0005-0000-0000-000024050000}"/>
    <cellStyle name="Obično 15 18" xfId="940" xr:uid="{00000000-0005-0000-0000-000025050000}"/>
    <cellStyle name="Obično 15 19" xfId="941" xr:uid="{00000000-0005-0000-0000-000026050000}"/>
    <cellStyle name="Obično 15 2" xfId="942" xr:uid="{00000000-0005-0000-0000-000027050000}"/>
    <cellStyle name="Obično 15 20" xfId="943" xr:uid="{00000000-0005-0000-0000-000028050000}"/>
    <cellStyle name="Obično 15 21" xfId="944" xr:uid="{00000000-0005-0000-0000-000029050000}"/>
    <cellStyle name="Obično 15 22" xfId="945" xr:uid="{00000000-0005-0000-0000-00002A050000}"/>
    <cellStyle name="Obično 15 23" xfId="946" xr:uid="{00000000-0005-0000-0000-00002B050000}"/>
    <cellStyle name="Obično 15 24" xfId="947" xr:uid="{00000000-0005-0000-0000-00002C050000}"/>
    <cellStyle name="Obično 15 25" xfId="948" xr:uid="{00000000-0005-0000-0000-00002D050000}"/>
    <cellStyle name="Obično 15 26" xfId="949" xr:uid="{00000000-0005-0000-0000-00002E050000}"/>
    <cellStyle name="Obično 15 27" xfId="950" xr:uid="{00000000-0005-0000-0000-00002F050000}"/>
    <cellStyle name="Obično 15 28" xfId="951" xr:uid="{00000000-0005-0000-0000-000030050000}"/>
    <cellStyle name="Obično 15 29" xfId="952" xr:uid="{00000000-0005-0000-0000-000031050000}"/>
    <cellStyle name="Obično 15 3" xfId="953" xr:uid="{00000000-0005-0000-0000-000032050000}"/>
    <cellStyle name="Obično 15 30" xfId="954" xr:uid="{00000000-0005-0000-0000-000033050000}"/>
    <cellStyle name="Obično 15 31" xfId="1467" xr:uid="{00000000-0005-0000-0000-000034050000}"/>
    <cellStyle name="Obično 15 32" xfId="1591" xr:uid="{00000000-0005-0000-0000-000035050000}"/>
    <cellStyle name="Obično 15 33" xfId="1646" xr:uid="{00000000-0005-0000-0000-000036050000}"/>
    <cellStyle name="Obično 15 34" xfId="1699" xr:uid="{00000000-0005-0000-0000-000037050000}"/>
    <cellStyle name="Obično 15 35" xfId="1747" xr:uid="{00000000-0005-0000-0000-000038050000}"/>
    <cellStyle name="Obično 15 36" xfId="1793" xr:uid="{00000000-0005-0000-0000-000039050000}"/>
    <cellStyle name="Obično 15 37" xfId="1836" xr:uid="{00000000-0005-0000-0000-00003A050000}"/>
    <cellStyle name="Obično 15 38" xfId="1868" xr:uid="{00000000-0005-0000-0000-00003B050000}"/>
    <cellStyle name="Obično 15 4" xfId="955" xr:uid="{00000000-0005-0000-0000-00003C050000}"/>
    <cellStyle name="Obično 15 5" xfId="956" xr:uid="{00000000-0005-0000-0000-00003D050000}"/>
    <cellStyle name="Obično 15 6" xfId="957" xr:uid="{00000000-0005-0000-0000-00003E050000}"/>
    <cellStyle name="Obično 15 7" xfId="958" xr:uid="{00000000-0005-0000-0000-00003F050000}"/>
    <cellStyle name="Obično 15 8" xfId="959" xr:uid="{00000000-0005-0000-0000-000040050000}"/>
    <cellStyle name="Obično 15 9" xfId="960" xr:uid="{00000000-0005-0000-0000-000041050000}"/>
    <cellStyle name="Obično 16" xfId="961" xr:uid="{00000000-0005-0000-0000-000042050000}"/>
    <cellStyle name="Obično 16 10" xfId="962" xr:uid="{00000000-0005-0000-0000-000043050000}"/>
    <cellStyle name="Obično 16 11" xfId="963" xr:uid="{00000000-0005-0000-0000-000044050000}"/>
    <cellStyle name="Obično 16 12" xfId="964" xr:uid="{00000000-0005-0000-0000-000045050000}"/>
    <cellStyle name="Obično 16 13" xfId="965" xr:uid="{00000000-0005-0000-0000-000046050000}"/>
    <cellStyle name="Obično 16 14" xfId="966" xr:uid="{00000000-0005-0000-0000-000047050000}"/>
    <cellStyle name="Obično 16 15" xfId="967" xr:uid="{00000000-0005-0000-0000-000048050000}"/>
    <cellStyle name="Obično 16 16" xfId="968" xr:uid="{00000000-0005-0000-0000-000049050000}"/>
    <cellStyle name="Obično 16 17" xfId="969" xr:uid="{00000000-0005-0000-0000-00004A050000}"/>
    <cellStyle name="Obično 16 18" xfId="970" xr:uid="{00000000-0005-0000-0000-00004B050000}"/>
    <cellStyle name="Obično 16 19" xfId="971" xr:uid="{00000000-0005-0000-0000-00004C050000}"/>
    <cellStyle name="Obično 16 2" xfId="972" xr:uid="{00000000-0005-0000-0000-00004D050000}"/>
    <cellStyle name="Obično 16 20" xfId="973" xr:uid="{00000000-0005-0000-0000-00004E050000}"/>
    <cellStyle name="Obično 16 21" xfId="974" xr:uid="{00000000-0005-0000-0000-00004F050000}"/>
    <cellStyle name="Obično 16 22" xfId="975" xr:uid="{00000000-0005-0000-0000-000050050000}"/>
    <cellStyle name="Obično 16 23" xfId="976" xr:uid="{00000000-0005-0000-0000-000051050000}"/>
    <cellStyle name="Obično 16 24" xfId="977" xr:uid="{00000000-0005-0000-0000-000052050000}"/>
    <cellStyle name="Obično 16 25" xfId="978" xr:uid="{00000000-0005-0000-0000-000053050000}"/>
    <cellStyle name="Obično 16 26" xfId="979" xr:uid="{00000000-0005-0000-0000-000054050000}"/>
    <cellStyle name="Obično 16 27" xfId="980" xr:uid="{00000000-0005-0000-0000-000055050000}"/>
    <cellStyle name="Obično 16 28" xfId="981" xr:uid="{00000000-0005-0000-0000-000056050000}"/>
    <cellStyle name="Obično 16 29" xfId="982" xr:uid="{00000000-0005-0000-0000-000057050000}"/>
    <cellStyle name="Obično 16 3" xfId="983" xr:uid="{00000000-0005-0000-0000-000058050000}"/>
    <cellStyle name="Obično 16 30" xfId="984" xr:uid="{00000000-0005-0000-0000-000059050000}"/>
    <cellStyle name="Obično 16 31" xfId="1468" xr:uid="{00000000-0005-0000-0000-00005A050000}"/>
    <cellStyle name="Obično 16 32" xfId="1592" xr:uid="{00000000-0005-0000-0000-00005B050000}"/>
    <cellStyle name="Obično 16 33" xfId="1647" xr:uid="{00000000-0005-0000-0000-00005C050000}"/>
    <cellStyle name="Obično 16 34" xfId="1700" xr:uid="{00000000-0005-0000-0000-00005D050000}"/>
    <cellStyle name="Obično 16 35" xfId="1748" xr:uid="{00000000-0005-0000-0000-00005E050000}"/>
    <cellStyle name="Obično 16 36" xfId="1794" xr:uid="{00000000-0005-0000-0000-00005F050000}"/>
    <cellStyle name="Obično 16 37" xfId="1837" xr:uid="{00000000-0005-0000-0000-000060050000}"/>
    <cellStyle name="Obično 16 38" xfId="1869" xr:uid="{00000000-0005-0000-0000-000061050000}"/>
    <cellStyle name="Obično 16 4" xfId="985" xr:uid="{00000000-0005-0000-0000-000062050000}"/>
    <cellStyle name="Obično 16 5" xfId="986" xr:uid="{00000000-0005-0000-0000-000063050000}"/>
    <cellStyle name="Obično 16 6" xfId="987" xr:uid="{00000000-0005-0000-0000-000064050000}"/>
    <cellStyle name="Obično 16 7" xfId="988" xr:uid="{00000000-0005-0000-0000-000065050000}"/>
    <cellStyle name="Obično 16 8" xfId="989" xr:uid="{00000000-0005-0000-0000-000066050000}"/>
    <cellStyle name="Obično 16 9" xfId="990" xr:uid="{00000000-0005-0000-0000-000067050000}"/>
    <cellStyle name="Obično 17" xfId="991" xr:uid="{00000000-0005-0000-0000-000068050000}"/>
    <cellStyle name="Obično 18" xfId="992" xr:uid="{00000000-0005-0000-0000-000069050000}"/>
    <cellStyle name="Obično 18 2" xfId="1469" xr:uid="{00000000-0005-0000-0000-00006A050000}"/>
    <cellStyle name="Obično 18 3" xfId="1593" xr:uid="{00000000-0005-0000-0000-00006B050000}"/>
    <cellStyle name="Obično 18 4" xfId="1648" xr:uid="{00000000-0005-0000-0000-00006C050000}"/>
    <cellStyle name="Obično 18 5" xfId="1701" xr:uid="{00000000-0005-0000-0000-00006D050000}"/>
    <cellStyle name="Obično 18 6" xfId="1749" xr:uid="{00000000-0005-0000-0000-00006E050000}"/>
    <cellStyle name="Obično 18 7" xfId="1795" xr:uid="{00000000-0005-0000-0000-00006F050000}"/>
    <cellStyle name="Obično 18 8" xfId="1838" xr:uid="{00000000-0005-0000-0000-000070050000}"/>
    <cellStyle name="Obično 18 9" xfId="1870" xr:uid="{00000000-0005-0000-0000-000071050000}"/>
    <cellStyle name="Obično 19" xfId="993" xr:uid="{00000000-0005-0000-0000-000072050000}"/>
    <cellStyle name="Obično 19 2" xfId="1470" xr:uid="{00000000-0005-0000-0000-000073050000}"/>
    <cellStyle name="Obično 19 3" xfId="1594" xr:uid="{00000000-0005-0000-0000-000074050000}"/>
    <cellStyle name="Obično 19 4" xfId="1649" xr:uid="{00000000-0005-0000-0000-000075050000}"/>
    <cellStyle name="Obično 19 5" xfId="1702" xr:uid="{00000000-0005-0000-0000-000076050000}"/>
    <cellStyle name="Obično 19 6" xfId="1750" xr:uid="{00000000-0005-0000-0000-000077050000}"/>
    <cellStyle name="Obično 19 7" xfId="1796" xr:uid="{00000000-0005-0000-0000-000078050000}"/>
    <cellStyle name="Obično 19 8" xfId="1839" xr:uid="{00000000-0005-0000-0000-000079050000}"/>
    <cellStyle name="Obično 19 9" xfId="1871" xr:uid="{00000000-0005-0000-0000-00007A050000}"/>
    <cellStyle name="Obično 2" xfId="11" xr:uid="{00000000-0005-0000-0000-00007B050000}"/>
    <cellStyle name="Obično 2 10" xfId="995" xr:uid="{00000000-0005-0000-0000-00007C050000}"/>
    <cellStyle name="Obično 2 11" xfId="996" xr:uid="{00000000-0005-0000-0000-00007D050000}"/>
    <cellStyle name="Obično 2 12" xfId="997" xr:uid="{00000000-0005-0000-0000-00007E050000}"/>
    <cellStyle name="Obično 2 13" xfId="998" xr:uid="{00000000-0005-0000-0000-00007F050000}"/>
    <cellStyle name="Obično 2 13 10" xfId="999" xr:uid="{00000000-0005-0000-0000-000080050000}"/>
    <cellStyle name="Obično 2 13 11" xfId="1000" xr:uid="{00000000-0005-0000-0000-000081050000}"/>
    <cellStyle name="Obično 2 13 12" xfId="1001" xr:uid="{00000000-0005-0000-0000-000082050000}"/>
    <cellStyle name="Obično 2 13 13" xfId="1002" xr:uid="{00000000-0005-0000-0000-000083050000}"/>
    <cellStyle name="Obično 2 13 14" xfId="1003" xr:uid="{00000000-0005-0000-0000-000084050000}"/>
    <cellStyle name="Obično 2 13 15" xfId="1004" xr:uid="{00000000-0005-0000-0000-000085050000}"/>
    <cellStyle name="Obično 2 13 16" xfId="1005" xr:uid="{00000000-0005-0000-0000-000086050000}"/>
    <cellStyle name="Obično 2 13 17" xfId="1006" xr:uid="{00000000-0005-0000-0000-000087050000}"/>
    <cellStyle name="Obično 2 13 18" xfId="1007" xr:uid="{00000000-0005-0000-0000-000088050000}"/>
    <cellStyle name="Obično 2 13 19" xfId="1008" xr:uid="{00000000-0005-0000-0000-000089050000}"/>
    <cellStyle name="Obično 2 13 2" xfId="1009" xr:uid="{00000000-0005-0000-0000-00008A050000}"/>
    <cellStyle name="Obično 2 13 2 10" xfId="1010" xr:uid="{00000000-0005-0000-0000-00008B050000}"/>
    <cellStyle name="Obično 2 13 2 11" xfId="1011" xr:uid="{00000000-0005-0000-0000-00008C050000}"/>
    <cellStyle name="Obično 2 13 2 12" xfId="1012" xr:uid="{00000000-0005-0000-0000-00008D050000}"/>
    <cellStyle name="Obično 2 13 2 13" xfId="1013" xr:uid="{00000000-0005-0000-0000-00008E050000}"/>
    <cellStyle name="Obično 2 13 2 14" xfId="1014" xr:uid="{00000000-0005-0000-0000-00008F050000}"/>
    <cellStyle name="Obično 2 13 2 15" xfId="1015" xr:uid="{00000000-0005-0000-0000-000090050000}"/>
    <cellStyle name="Obično 2 13 2 16" xfId="1016" xr:uid="{00000000-0005-0000-0000-000091050000}"/>
    <cellStyle name="Obično 2 13 2 17" xfId="1017" xr:uid="{00000000-0005-0000-0000-000092050000}"/>
    <cellStyle name="Obično 2 13 2 18" xfId="1018" xr:uid="{00000000-0005-0000-0000-000093050000}"/>
    <cellStyle name="Obično 2 13 2 19" xfId="1019" xr:uid="{00000000-0005-0000-0000-000094050000}"/>
    <cellStyle name="Obično 2 13 2 2" xfId="1020" xr:uid="{00000000-0005-0000-0000-000095050000}"/>
    <cellStyle name="Obično 2 13 2 20" xfId="1021" xr:uid="{00000000-0005-0000-0000-000096050000}"/>
    <cellStyle name="Obično 2 13 2 21" xfId="1022" xr:uid="{00000000-0005-0000-0000-000097050000}"/>
    <cellStyle name="Obično 2 13 2 22" xfId="1023" xr:uid="{00000000-0005-0000-0000-000098050000}"/>
    <cellStyle name="Obično 2 13 2 23" xfId="1024" xr:uid="{00000000-0005-0000-0000-000099050000}"/>
    <cellStyle name="Obično 2 13 2 24" xfId="1025" xr:uid="{00000000-0005-0000-0000-00009A050000}"/>
    <cellStyle name="Obično 2 13 2 25" xfId="1026" xr:uid="{00000000-0005-0000-0000-00009B050000}"/>
    <cellStyle name="Obično 2 13 2 26" xfId="1027" xr:uid="{00000000-0005-0000-0000-00009C050000}"/>
    <cellStyle name="Obično 2 13 2 27" xfId="1028" xr:uid="{00000000-0005-0000-0000-00009D050000}"/>
    <cellStyle name="Obično 2 13 2 28" xfId="1029" xr:uid="{00000000-0005-0000-0000-00009E050000}"/>
    <cellStyle name="Obično 2 13 2 29" xfId="1030" xr:uid="{00000000-0005-0000-0000-00009F050000}"/>
    <cellStyle name="Obično 2 13 2 3" xfId="1031" xr:uid="{00000000-0005-0000-0000-0000A0050000}"/>
    <cellStyle name="Obično 2 13 2 30" xfId="1032" xr:uid="{00000000-0005-0000-0000-0000A1050000}"/>
    <cellStyle name="Obično 2 13 2 4" xfId="1033" xr:uid="{00000000-0005-0000-0000-0000A2050000}"/>
    <cellStyle name="Obično 2 13 2 5" xfId="1034" xr:uid="{00000000-0005-0000-0000-0000A3050000}"/>
    <cellStyle name="Obično 2 13 2 6" xfId="1035" xr:uid="{00000000-0005-0000-0000-0000A4050000}"/>
    <cellStyle name="Obično 2 13 2 7" xfId="1036" xr:uid="{00000000-0005-0000-0000-0000A5050000}"/>
    <cellStyle name="Obično 2 13 2 8" xfId="1037" xr:uid="{00000000-0005-0000-0000-0000A6050000}"/>
    <cellStyle name="Obično 2 13 2 9" xfId="1038" xr:uid="{00000000-0005-0000-0000-0000A7050000}"/>
    <cellStyle name="Obično 2 13 20" xfId="1039" xr:uid="{00000000-0005-0000-0000-0000A8050000}"/>
    <cellStyle name="Obično 2 13 21" xfId="1040" xr:uid="{00000000-0005-0000-0000-0000A9050000}"/>
    <cellStyle name="Obično 2 13 22" xfId="1041" xr:uid="{00000000-0005-0000-0000-0000AA050000}"/>
    <cellStyle name="Obično 2 13 23" xfId="1042" xr:uid="{00000000-0005-0000-0000-0000AB050000}"/>
    <cellStyle name="Obično 2 13 24" xfId="1043" xr:uid="{00000000-0005-0000-0000-0000AC050000}"/>
    <cellStyle name="Obično 2 13 25" xfId="1044" xr:uid="{00000000-0005-0000-0000-0000AD050000}"/>
    <cellStyle name="Obično 2 13 26" xfId="1045" xr:uid="{00000000-0005-0000-0000-0000AE050000}"/>
    <cellStyle name="Obično 2 13 27" xfId="1046" xr:uid="{00000000-0005-0000-0000-0000AF050000}"/>
    <cellStyle name="Obično 2 13 28" xfId="1047" xr:uid="{00000000-0005-0000-0000-0000B0050000}"/>
    <cellStyle name="Obično 2 13 29" xfId="1048" xr:uid="{00000000-0005-0000-0000-0000B1050000}"/>
    <cellStyle name="Obično 2 13 3" xfId="1049" xr:uid="{00000000-0005-0000-0000-0000B2050000}"/>
    <cellStyle name="Obično 2 13 30" xfId="1050" xr:uid="{00000000-0005-0000-0000-0000B3050000}"/>
    <cellStyle name="Obično 2 13 31" xfId="1051" xr:uid="{00000000-0005-0000-0000-0000B4050000}"/>
    <cellStyle name="Obično 2 13 4" xfId="1052" xr:uid="{00000000-0005-0000-0000-0000B5050000}"/>
    <cellStyle name="Obično 2 13 4 2" xfId="1053" xr:uid="{00000000-0005-0000-0000-0000B6050000}"/>
    <cellStyle name="Obično 2 13 4 3" xfId="1054" xr:uid="{00000000-0005-0000-0000-0000B7050000}"/>
    <cellStyle name="Obično 2 13 4 4" xfId="1055" xr:uid="{00000000-0005-0000-0000-0000B8050000}"/>
    <cellStyle name="Obično 2 13 4 5" xfId="1056" xr:uid="{00000000-0005-0000-0000-0000B9050000}"/>
    <cellStyle name="Obično 2 13 5" xfId="1057" xr:uid="{00000000-0005-0000-0000-0000BA050000}"/>
    <cellStyle name="Obično 2 13 6" xfId="1058" xr:uid="{00000000-0005-0000-0000-0000BB050000}"/>
    <cellStyle name="Obično 2 13 7" xfId="1059" xr:uid="{00000000-0005-0000-0000-0000BC050000}"/>
    <cellStyle name="Obično 2 13 8" xfId="1060" xr:uid="{00000000-0005-0000-0000-0000BD050000}"/>
    <cellStyle name="Obično 2 13 9" xfId="1061" xr:uid="{00000000-0005-0000-0000-0000BE050000}"/>
    <cellStyle name="Obično 2 14" xfId="1062" xr:uid="{00000000-0005-0000-0000-0000BF050000}"/>
    <cellStyle name="Obično 2 15" xfId="1063" xr:uid="{00000000-0005-0000-0000-0000C0050000}"/>
    <cellStyle name="Obično 2 16" xfId="1064" xr:uid="{00000000-0005-0000-0000-0000C1050000}"/>
    <cellStyle name="Obično 2 16 10" xfId="1065" xr:uid="{00000000-0005-0000-0000-0000C2050000}"/>
    <cellStyle name="Obično 2 16 11" xfId="1066" xr:uid="{00000000-0005-0000-0000-0000C3050000}"/>
    <cellStyle name="Obično 2 16 12" xfId="1067" xr:uid="{00000000-0005-0000-0000-0000C4050000}"/>
    <cellStyle name="Obično 2 16 13" xfId="1068" xr:uid="{00000000-0005-0000-0000-0000C5050000}"/>
    <cellStyle name="Obično 2 16 14" xfId="1069" xr:uid="{00000000-0005-0000-0000-0000C6050000}"/>
    <cellStyle name="Obično 2 16 15" xfId="1070" xr:uid="{00000000-0005-0000-0000-0000C7050000}"/>
    <cellStyle name="Obično 2 16 16" xfId="1071" xr:uid="{00000000-0005-0000-0000-0000C8050000}"/>
    <cellStyle name="Obično 2 16 17" xfId="1072" xr:uid="{00000000-0005-0000-0000-0000C9050000}"/>
    <cellStyle name="Obično 2 16 18" xfId="1073" xr:uid="{00000000-0005-0000-0000-0000CA050000}"/>
    <cellStyle name="Obično 2 16 19" xfId="1074" xr:uid="{00000000-0005-0000-0000-0000CB050000}"/>
    <cellStyle name="Obično 2 16 2" xfId="1075" xr:uid="{00000000-0005-0000-0000-0000CC050000}"/>
    <cellStyle name="Obično 2 16 20" xfId="1076" xr:uid="{00000000-0005-0000-0000-0000CD050000}"/>
    <cellStyle name="Obično 2 16 21" xfId="1077" xr:uid="{00000000-0005-0000-0000-0000CE050000}"/>
    <cellStyle name="Obično 2 16 22" xfId="1078" xr:uid="{00000000-0005-0000-0000-0000CF050000}"/>
    <cellStyle name="Obično 2 16 23" xfId="1079" xr:uid="{00000000-0005-0000-0000-0000D0050000}"/>
    <cellStyle name="Obično 2 16 24" xfId="1080" xr:uid="{00000000-0005-0000-0000-0000D1050000}"/>
    <cellStyle name="Obično 2 16 25" xfId="1081" xr:uid="{00000000-0005-0000-0000-0000D2050000}"/>
    <cellStyle name="Obično 2 16 26" xfId="1082" xr:uid="{00000000-0005-0000-0000-0000D3050000}"/>
    <cellStyle name="Obično 2 16 27" xfId="1083" xr:uid="{00000000-0005-0000-0000-0000D4050000}"/>
    <cellStyle name="Obično 2 16 28" xfId="1084" xr:uid="{00000000-0005-0000-0000-0000D5050000}"/>
    <cellStyle name="Obično 2 16 29" xfId="1085" xr:uid="{00000000-0005-0000-0000-0000D6050000}"/>
    <cellStyle name="Obično 2 16 3" xfId="1086" xr:uid="{00000000-0005-0000-0000-0000D7050000}"/>
    <cellStyle name="Obično 2 16 30" xfId="1087" xr:uid="{00000000-0005-0000-0000-0000D8050000}"/>
    <cellStyle name="Obično 2 16 4" xfId="1088" xr:uid="{00000000-0005-0000-0000-0000D9050000}"/>
    <cellStyle name="Obično 2 16 5" xfId="1089" xr:uid="{00000000-0005-0000-0000-0000DA050000}"/>
    <cellStyle name="Obično 2 16 6" xfId="1090" xr:uid="{00000000-0005-0000-0000-0000DB050000}"/>
    <cellStyle name="Obično 2 16 7" xfId="1091" xr:uid="{00000000-0005-0000-0000-0000DC050000}"/>
    <cellStyle name="Obično 2 16 8" xfId="1092" xr:uid="{00000000-0005-0000-0000-0000DD050000}"/>
    <cellStyle name="Obično 2 16 9" xfId="1093" xr:uid="{00000000-0005-0000-0000-0000DE050000}"/>
    <cellStyle name="Obično 2 17" xfId="1094" xr:uid="{00000000-0005-0000-0000-0000DF050000}"/>
    <cellStyle name="Obično 2 18" xfId="1095" xr:uid="{00000000-0005-0000-0000-0000E0050000}"/>
    <cellStyle name="Obično 2 19" xfId="1096" xr:uid="{00000000-0005-0000-0000-0000E1050000}"/>
    <cellStyle name="Obično 2 2" xfId="994" xr:uid="{00000000-0005-0000-0000-0000E2050000}"/>
    <cellStyle name="Obično 2 2 10" xfId="1098" xr:uid="{00000000-0005-0000-0000-0000E3050000}"/>
    <cellStyle name="Obično 2 2 11" xfId="1099" xr:uid="{00000000-0005-0000-0000-0000E4050000}"/>
    <cellStyle name="Obično 2 2 12" xfId="1100" xr:uid="{00000000-0005-0000-0000-0000E5050000}"/>
    <cellStyle name="Obično 2 2 13" xfId="1101" xr:uid="{00000000-0005-0000-0000-0000E6050000}"/>
    <cellStyle name="Obično 2 2 14" xfId="1102" xr:uid="{00000000-0005-0000-0000-0000E7050000}"/>
    <cellStyle name="Obično 2 2 15" xfId="1103" xr:uid="{00000000-0005-0000-0000-0000E8050000}"/>
    <cellStyle name="Obično 2 2 16" xfId="1471" xr:uid="{00000000-0005-0000-0000-0000E9050000}"/>
    <cellStyle name="Obično 2 2 17" xfId="1595" xr:uid="{00000000-0005-0000-0000-0000EA050000}"/>
    <cellStyle name="Obično 2 2 18" xfId="1650" xr:uid="{00000000-0005-0000-0000-0000EB050000}"/>
    <cellStyle name="Obično 2 2 19" xfId="1703" xr:uid="{00000000-0005-0000-0000-0000EC050000}"/>
    <cellStyle name="Obično 2 2 2" xfId="1097" xr:uid="{00000000-0005-0000-0000-0000ED050000}"/>
    <cellStyle name="Obično 2 2 2 10" xfId="1105" xr:uid="{00000000-0005-0000-0000-0000EE050000}"/>
    <cellStyle name="Obično 2 2 2 11" xfId="1106" xr:uid="{00000000-0005-0000-0000-0000EF050000}"/>
    <cellStyle name="Obično 2 2 2 12" xfId="1107" xr:uid="{00000000-0005-0000-0000-0000F0050000}"/>
    <cellStyle name="Obično 2 2 2 13" xfId="1108" xr:uid="{00000000-0005-0000-0000-0000F1050000}"/>
    <cellStyle name="Obično 2 2 2 14" xfId="1109" xr:uid="{00000000-0005-0000-0000-0000F2050000}"/>
    <cellStyle name="Obično 2 2 2 15" xfId="1110" xr:uid="{00000000-0005-0000-0000-0000F3050000}"/>
    <cellStyle name="Obično 2 2 2 2" xfId="1104" xr:uid="{00000000-0005-0000-0000-0000F4050000}"/>
    <cellStyle name="Obično 2 2 2 2 10" xfId="1112" xr:uid="{00000000-0005-0000-0000-0000F5050000}"/>
    <cellStyle name="Obično 2 2 2 2 11" xfId="1113" xr:uid="{00000000-0005-0000-0000-0000F6050000}"/>
    <cellStyle name="Obično 2 2 2 2 12" xfId="1114" xr:uid="{00000000-0005-0000-0000-0000F7050000}"/>
    <cellStyle name="Obično 2 2 2 2 13" xfId="1115" xr:uid="{00000000-0005-0000-0000-0000F8050000}"/>
    <cellStyle name="Obično 2 2 2 2 2" xfId="1111" xr:uid="{00000000-0005-0000-0000-0000F9050000}"/>
    <cellStyle name="Obično 2 2 2 2 2 2" xfId="1116" xr:uid="{00000000-0005-0000-0000-0000FA050000}"/>
    <cellStyle name="Obično 2 2 2 2 2 2 2" xfId="1117" xr:uid="{00000000-0005-0000-0000-0000FB050000}"/>
    <cellStyle name="Obično 2 2 2 2 2 3" xfId="1118" xr:uid="{00000000-0005-0000-0000-0000FC050000}"/>
    <cellStyle name="Obično 2 2 2 2 2 4" xfId="1119" xr:uid="{00000000-0005-0000-0000-0000FD050000}"/>
    <cellStyle name="Obično 2 2 2 2 3" xfId="1120" xr:uid="{00000000-0005-0000-0000-0000FE050000}"/>
    <cellStyle name="Obično 2 2 2 2 4" xfId="1121" xr:uid="{00000000-0005-0000-0000-0000FF050000}"/>
    <cellStyle name="Obično 2 2 2 2 5" xfId="1122" xr:uid="{00000000-0005-0000-0000-000000060000}"/>
    <cellStyle name="Obično 2 2 2 2 6" xfId="1123" xr:uid="{00000000-0005-0000-0000-000001060000}"/>
    <cellStyle name="Obično 2 2 2 2 7" xfId="1124" xr:uid="{00000000-0005-0000-0000-000002060000}"/>
    <cellStyle name="Obično 2 2 2 2 8" xfId="1125" xr:uid="{00000000-0005-0000-0000-000003060000}"/>
    <cellStyle name="Obično 2 2 2 2 9" xfId="1126" xr:uid="{00000000-0005-0000-0000-000004060000}"/>
    <cellStyle name="Obično 2 2 2 3" xfId="1127" xr:uid="{00000000-0005-0000-0000-000005060000}"/>
    <cellStyle name="Obično 2 2 2 4" xfId="1128" xr:uid="{00000000-0005-0000-0000-000006060000}"/>
    <cellStyle name="Obično 2 2 2 5" xfId="1129" xr:uid="{00000000-0005-0000-0000-000007060000}"/>
    <cellStyle name="Obično 2 2 2 6" xfId="1130" xr:uid="{00000000-0005-0000-0000-000008060000}"/>
    <cellStyle name="Obično 2 2 2 7" xfId="1131" xr:uid="{00000000-0005-0000-0000-000009060000}"/>
    <cellStyle name="Obično 2 2 2 8" xfId="1132" xr:uid="{00000000-0005-0000-0000-00000A060000}"/>
    <cellStyle name="Obično 2 2 2 9" xfId="1133" xr:uid="{00000000-0005-0000-0000-00000B060000}"/>
    <cellStyle name="Obično 2 2 20" xfId="1751" xr:uid="{00000000-0005-0000-0000-00000C060000}"/>
    <cellStyle name="Obično 2 2 21" xfId="1797" xr:uid="{00000000-0005-0000-0000-00000D060000}"/>
    <cellStyle name="Obično 2 2 22" xfId="1840" xr:uid="{00000000-0005-0000-0000-00000E060000}"/>
    <cellStyle name="Obično 2 2 23" xfId="1872" xr:uid="{00000000-0005-0000-0000-00000F060000}"/>
    <cellStyle name="Obično 2 2 3" xfId="1134" xr:uid="{00000000-0005-0000-0000-000010060000}"/>
    <cellStyle name="Obično 2 2 4" xfId="1135" xr:uid="{00000000-0005-0000-0000-000011060000}"/>
    <cellStyle name="Obično 2 2 5" xfId="1136" xr:uid="{00000000-0005-0000-0000-000012060000}"/>
    <cellStyle name="Obično 2 2 6" xfId="1137" xr:uid="{00000000-0005-0000-0000-000013060000}"/>
    <cellStyle name="Obično 2 2 7" xfId="1138" xr:uid="{00000000-0005-0000-0000-000014060000}"/>
    <cellStyle name="Obično 2 2 8" xfId="1139" xr:uid="{00000000-0005-0000-0000-000015060000}"/>
    <cellStyle name="Obično 2 2 9" xfId="1140" xr:uid="{00000000-0005-0000-0000-000016060000}"/>
    <cellStyle name="Obično 2 20" xfId="1141" xr:uid="{00000000-0005-0000-0000-000017060000}"/>
    <cellStyle name="Obično 2 21" xfId="1142" xr:uid="{00000000-0005-0000-0000-000018060000}"/>
    <cellStyle name="Obično 2 21 2" xfId="1472" xr:uid="{00000000-0005-0000-0000-000019060000}"/>
    <cellStyle name="Obično 2 21 3" xfId="1596" xr:uid="{00000000-0005-0000-0000-00001A060000}"/>
    <cellStyle name="Obično 2 21 4" xfId="1651" xr:uid="{00000000-0005-0000-0000-00001B060000}"/>
    <cellStyle name="Obično 2 21 5" xfId="1704" xr:uid="{00000000-0005-0000-0000-00001C060000}"/>
    <cellStyle name="Obično 2 21 6" xfId="1752" xr:uid="{00000000-0005-0000-0000-00001D060000}"/>
    <cellStyle name="Obično 2 21 7" xfId="1798" xr:uid="{00000000-0005-0000-0000-00001E060000}"/>
    <cellStyle name="Obično 2 21 8" xfId="1841" xr:uid="{00000000-0005-0000-0000-00001F060000}"/>
    <cellStyle name="Obično 2 21 9" xfId="1873" xr:uid="{00000000-0005-0000-0000-000020060000}"/>
    <cellStyle name="Obično 2 22" xfId="1143" xr:uid="{00000000-0005-0000-0000-000021060000}"/>
    <cellStyle name="Obično 2 23" xfId="1144" xr:uid="{00000000-0005-0000-0000-000022060000}"/>
    <cellStyle name="Obično 2 24" xfId="1145" xr:uid="{00000000-0005-0000-0000-000023060000}"/>
    <cellStyle name="Obično 2 25" xfId="1146" xr:uid="{00000000-0005-0000-0000-000024060000}"/>
    <cellStyle name="Obično 2 26" xfId="1147" xr:uid="{00000000-0005-0000-0000-000025060000}"/>
    <cellStyle name="Obično 2 3" xfId="1148" xr:uid="{00000000-0005-0000-0000-000026060000}"/>
    <cellStyle name="Obično 2 4" xfId="1149" xr:uid="{00000000-0005-0000-0000-000027060000}"/>
    <cellStyle name="Obično 2 5" xfId="1150" xr:uid="{00000000-0005-0000-0000-000028060000}"/>
    <cellStyle name="Obično 2 6" xfId="1151" xr:uid="{00000000-0005-0000-0000-000029060000}"/>
    <cellStyle name="Obično 2 7" xfId="1152" xr:uid="{00000000-0005-0000-0000-00002A060000}"/>
    <cellStyle name="Obično 2 8" xfId="1153" xr:uid="{00000000-0005-0000-0000-00002B060000}"/>
    <cellStyle name="Obično 2 9" xfId="1154" xr:uid="{00000000-0005-0000-0000-00002C060000}"/>
    <cellStyle name="Obično 2_Copy of Troškovnik_PS_elektro_proj" xfId="1155" xr:uid="{00000000-0005-0000-0000-00002D060000}"/>
    <cellStyle name="Obično 20" xfId="1156" xr:uid="{00000000-0005-0000-0000-00002E060000}"/>
    <cellStyle name="Obično 20 2" xfId="1473" xr:uid="{00000000-0005-0000-0000-00002F060000}"/>
    <cellStyle name="Obično 20 3" xfId="1597" xr:uid="{00000000-0005-0000-0000-000030060000}"/>
    <cellStyle name="Obično 20 4" xfId="1652" xr:uid="{00000000-0005-0000-0000-000031060000}"/>
    <cellStyle name="Obično 20 5" xfId="1705" xr:uid="{00000000-0005-0000-0000-000032060000}"/>
    <cellStyle name="Obično 20 6" xfId="1753" xr:uid="{00000000-0005-0000-0000-000033060000}"/>
    <cellStyle name="Obično 20 7" xfId="1799" xr:uid="{00000000-0005-0000-0000-000034060000}"/>
    <cellStyle name="Obično 20 8" xfId="1842" xr:uid="{00000000-0005-0000-0000-000035060000}"/>
    <cellStyle name="Obično 20 9" xfId="1874" xr:uid="{00000000-0005-0000-0000-000036060000}"/>
    <cellStyle name="Obično 21" xfId="1157" xr:uid="{00000000-0005-0000-0000-000037060000}"/>
    <cellStyle name="Obično 21 10" xfId="1875" xr:uid="{00000000-0005-0000-0000-000038060000}"/>
    <cellStyle name="Obično 21 2" xfId="1474" xr:uid="{00000000-0005-0000-0000-000039060000}"/>
    <cellStyle name="Obično 21 2 2" xfId="1475" xr:uid="{00000000-0005-0000-0000-00003A060000}"/>
    <cellStyle name="Obično 21 3" xfId="1598" xr:uid="{00000000-0005-0000-0000-00003B060000}"/>
    <cellStyle name="Obično 21 4" xfId="1476" xr:uid="{00000000-0005-0000-0000-00003C060000}"/>
    <cellStyle name="Obično 21 5" xfId="1653" xr:uid="{00000000-0005-0000-0000-00003D060000}"/>
    <cellStyle name="Obično 21 6" xfId="1706" xr:uid="{00000000-0005-0000-0000-00003E060000}"/>
    <cellStyle name="Obično 21 7" xfId="1754" xr:uid="{00000000-0005-0000-0000-00003F060000}"/>
    <cellStyle name="Obično 21 8" xfId="1800" xr:uid="{00000000-0005-0000-0000-000040060000}"/>
    <cellStyle name="Obično 21 9" xfId="1843" xr:uid="{00000000-0005-0000-0000-000041060000}"/>
    <cellStyle name="Obično 22" xfId="1158" xr:uid="{00000000-0005-0000-0000-000042060000}"/>
    <cellStyle name="Obično 22 2" xfId="1477" xr:uid="{00000000-0005-0000-0000-000043060000}"/>
    <cellStyle name="Obično 22 3" xfId="1601" xr:uid="{00000000-0005-0000-0000-000044060000}"/>
    <cellStyle name="Obično 22 4" xfId="1656" xr:uid="{00000000-0005-0000-0000-000045060000}"/>
    <cellStyle name="Obično 22 5" xfId="1708" xr:uid="{00000000-0005-0000-0000-000046060000}"/>
    <cellStyle name="Obično 22 6" xfId="1756" xr:uid="{00000000-0005-0000-0000-000047060000}"/>
    <cellStyle name="Obično 22 7" xfId="1802" xr:uid="{00000000-0005-0000-0000-000048060000}"/>
    <cellStyle name="Obično 22 8" xfId="1845" xr:uid="{00000000-0005-0000-0000-000049060000}"/>
    <cellStyle name="Obično 22 9" xfId="1876" xr:uid="{00000000-0005-0000-0000-00004A060000}"/>
    <cellStyle name="Obično 23" xfId="1159" xr:uid="{00000000-0005-0000-0000-00004B060000}"/>
    <cellStyle name="Obično 23 2" xfId="1478" xr:uid="{00000000-0005-0000-0000-00004C060000}"/>
    <cellStyle name="Obično 23 3" xfId="1602" xr:uid="{00000000-0005-0000-0000-00004D060000}"/>
    <cellStyle name="Obično 23 4" xfId="1657" xr:uid="{00000000-0005-0000-0000-00004E060000}"/>
    <cellStyle name="Obično 23 5" xfId="1709" xr:uid="{00000000-0005-0000-0000-00004F060000}"/>
    <cellStyle name="Obično 23 6" xfId="1757" xr:uid="{00000000-0005-0000-0000-000050060000}"/>
    <cellStyle name="Obično 23 7" xfId="1803" xr:uid="{00000000-0005-0000-0000-000051060000}"/>
    <cellStyle name="Obično 23 8" xfId="1846" xr:uid="{00000000-0005-0000-0000-000052060000}"/>
    <cellStyle name="Obično 23 9" xfId="1877" xr:uid="{00000000-0005-0000-0000-000053060000}"/>
    <cellStyle name="Obično 24" xfId="1160" xr:uid="{00000000-0005-0000-0000-000054060000}"/>
    <cellStyle name="Obično 24 2" xfId="1479" xr:uid="{00000000-0005-0000-0000-000055060000}"/>
    <cellStyle name="Obično 24 3" xfId="1603" xr:uid="{00000000-0005-0000-0000-000056060000}"/>
    <cellStyle name="Obično 24 4" xfId="1658" xr:uid="{00000000-0005-0000-0000-000057060000}"/>
    <cellStyle name="Obično 24 5" xfId="1710" xr:uid="{00000000-0005-0000-0000-000058060000}"/>
    <cellStyle name="Obično 24 6" xfId="1758" xr:uid="{00000000-0005-0000-0000-000059060000}"/>
    <cellStyle name="Obično 24 7" xfId="1804" xr:uid="{00000000-0005-0000-0000-00005A060000}"/>
    <cellStyle name="Obično 24 8" xfId="1847" xr:uid="{00000000-0005-0000-0000-00005B060000}"/>
    <cellStyle name="Obično 24 9" xfId="1878" xr:uid="{00000000-0005-0000-0000-00005C060000}"/>
    <cellStyle name="Obično 25" xfId="1360" xr:uid="{00000000-0005-0000-0000-00005D060000}"/>
    <cellStyle name="Obično 25 10" xfId="2012" xr:uid="{00000000-0005-0000-0000-00005E060000}"/>
    <cellStyle name="Obično 25 2" xfId="1480" xr:uid="{00000000-0005-0000-0000-00005F060000}"/>
    <cellStyle name="Obično 25 3" xfId="1604" xr:uid="{00000000-0005-0000-0000-000060060000}"/>
    <cellStyle name="Obično 25 4" xfId="1659" xr:uid="{00000000-0005-0000-0000-000061060000}"/>
    <cellStyle name="Obično 25 5" xfId="1711" xr:uid="{00000000-0005-0000-0000-000062060000}"/>
    <cellStyle name="Obično 25 6" xfId="1759" xr:uid="{00000000-0005-0000-0000-000063060000}"/>
    <cellStyle name="Obično 25 7" xfId="1805" xr:uid="{00000000-0005-0000-0000-000064060000}"/>
    <cellStyle name="Obično 25 8" xfId="1848" xr:uid="{00000000-0005-0000-0000-000065060000}"/>
    <cellStyle name="Obično 25 9" xfId="1879" xr:uid="{00000000-0005-0000-0000-000066060000}"/>
    <cellStyle name="Obično 26" xfId="1481" xr:uid="{00000000-0005-0000-0000-000067060000}"/>
    <cellStyle name="Obično 27" xfId="1482" xr:uid="{00000000-0005-0000-0000-000068060000}"/>
    <cellStyle name="Obično 28" xfId="1483" xr:uid="{00000000-0005-0000-0000-000069060000}"/>
    <cellStyle name="Obično 29" xfId="1484" xr:uid="{00000000-0005-0000-0000-00006A060000}"/>
    <cellStyle name="Obično 3" xfId="12" xr:uid="{00000000-0005-0000-0000-00006B060000}"/>
    <cellStyle name="Obično 3 10" xfId="1762" xr:uid="{00000000-0005-0000-0000-00006C060000}"/>
    <cellStyle name="Obično 3 11" xfId="1807" xr:uid="{00000000-0005-0000-0000-00006D060000}"/>
    <cellStyle name="Obično 3 12" xfId="1849" xr:uid="{00000000-0005-0000-0000-00006E060000}"/>
    <cellStyle name="Obično 3 13" xfId="1880" xr:uid="{00000000-0005-0000-0000-00006F060000}"/>
    <cellStyle name="Obično 3 2" xfId="1161" xr:uid="{00000000-0005-0000-0000-000070060000}"/>
    <cellStyle name="Obično 3 2 10" xfId="1163" xr:uid="{00000000-0005-0000-0000-000071060000}"/>
    <cellStyle name="Obično 3 2 10 2" xfId="1916" xr:uid="{00000000-0005-0000-0000-000072060000}"/>
    <cellStyle name="Obično 3 2 11" xfId="1164" xr:uid="{00000000-0005-0000-0000-000073060000}"/>
    <cellStyle name="Obično 3 2 11 2" xfId="1917" xr:uid="{00000000-0005-0000-0000-000074060000}"/>
    <cellStyle name="Obično 3 2 12" xfId="1165" xr:uid="{00000000-0005-0000-0000-000075060000}"/>
    <cellStyle name="Obično 3 2 12 2" xfId="1918" xr:uid="{00000000-0005-0000-0000-000076060000}"/>
    <cellStyle name="Obično 3 2 13" xfId="1166" xr:uid="{00000000-0005-0000-0000-000077060000}"/>
    <cellStyle name="Obično 3 2 13 2" xfId="1919" xr:uid="{00000000-0005-0000-0000-000078060000}"/>
    <cellStyle name="Obično 3 2 14" xfId="1167" xr:uid="{00000000-0005-0000-0000-000079060000}"/>
    <cellStyle name="Obično 3 2 14 2" xfId="1920" xr:uid="{00000000-0005-0000-0000-00007A060000}"/>
    <cellStyle name="Obično 3 2 15" xfId="1168" xr:uid="{00000000-0005-0000-0000-00007B060000}"/>
    <cellStyle name="Obično 3 2 15 2" xfId="1921" xr:uid="{00000000-0005-0000-0000-00007C060000}"/>
    <cellStyle name="Obično 3 2 16" xfId="1169" xr:uid="{00000000-0005-0000-0000-00007D060000}"/>
    <cellStyle name="Obično 3 2 16 2" xfId="1922" xr:uid="{00000000-0005-0000-0000-00007E060000}"/>
    <cellStyle name="Obično 3 2 17" xfId="1170" xr:uid="{00000000-0005-0000-0000-00007F060000}"/>
    <cellStyle name="Obično 3 2 17 2" xfId="1923" xr:uid="{00000000-0005-0000-0000-000080060000}"/>
    <cellStyle name="Obično 3 2 18" xfId="1171" xr:uid="{00000000-0005-0000-0000-000081060000}"/>
    <cellStyle name="Obično 3 2 18 2" xfId="1924" xr:uid="{00000000-0005-0000-0000-000082060000}"/>
    <cellStyle name="Obično 3 2 19" xfId="1172" xr:uid="{00000000-0005-0000-0000-000083060000}"/>
    <cellStyle name="Obično 3 2 19 2" xfId="1925" xr:uid="{00000000-0005-0000-0000-000084060000}"/>
    <cellStyle name="Obično 3 2 2" xfId="1162" xr:uid="{00000000-0005-0000-0000-000085060000}"/>
    <cellStyle name="Obično 3 2 2 2" xfId="1173" xr:uid="{00000000-0005-0000-0000-000086060000}"/>
    <cellStyle name="Obično 3 2 2 2 2" xfId="1926" xr:uid="{00000000-0005-0000-0000-000087060000}"/>
    <cellStyle name="Obično 3 2 20" xfId="1174" xr:uid="{00000000-0005-0000-0000-000088060000}"/>
    <cellStyle name="Obično 3 2 20 2" xfId="1927" xr:uid="{00000000-0005-0000-0000-000089060000}"/>
    <cellStyle name="Obično 3 2 21" xfId="1175" xr:uid="{00000000-0005-0000-0000-00008A060000}"/>
    <cellStyle name="Obično 3 2 21 2" xfId="1928" xr:uid="{00000000-0005-0000-0000-00008B060000}"/>
    <cellStyle name="Obično 3 2 22" xfId="1176" xr:uid="{00000000-0005-0000-0000-00008C060000}"/>
    <cellStyle name="Obično 3 2 22 2" xfId="1929" xr:uid="{00000000-0005-0000-0000-00008D060000}"/>
    <cellStyle name="Obično 3 2 23" xfId="1177" xr:uid="{00000000-0005-0000-0000-00008E060000}"/>
    <cellStyle name="Obično 3 2 23 2" xfId="1930" xr:uid="{00000000-0005-0000-0000-00008F060000}"/>
    <cellStyle name="Obično 3 2 24" xfId="1178" xr:uid="{00000000-0005-0000-0000-000090060000}"/>
    <cellStyle name="Obično 3 2 24 2" xfId="1931" xr:uid="{00000000-0005-0000-0000-000091060000}"/>
    <cellStyle name="Obično 3 2 25" xfId="1179" xr:uid="{00000000-0005-0000-0000-000092060000}"/>
    <cellStyle name="Obično 3 2 25 2" xfId="1932" xr:uid="{00000000-0005-0000-0000-000093060000}"/>
    <cellStyle name="Obično 3 2 26" xfId="1180" xr:uid="{00000000-0005-0000-0000-000094060000}"/>
    <cellStyle name="Obično 3 2 26 2" xfId="1933" xr:uid="{00000000-0005-0000-0000-000095060000}"/>
    <cellStyle name="Obično 3 2 27" xfId="1181" xr:uid="{00000000-0005-0000-0000-000096060000}"/>
    <cellStyle name="Obično 3 2 27 2" xfId="1934" xr:uid="{00000000-0005-0000-0000-000097060000}"/>
    <cellStyle name="Obično 3 2 28" xfId="1182" xr:uid="{00000000-0005-0000-0000-000098060000}"/>
    <cellStyle name="Obično 3 2 28 2" xfId="1935" xr:uid="{00000000-0005-0000-0000-000099060000}"/>
    <cellStyle name="Obično 3 2 29" xfId="1183" xr:uid="{00000000-0005-0000-0000-00009A060000}"/>
    <cellStyle name="Obično 3 2 29 2" xfId="1936" xr:uid="{00000000-0005-0000-0000-00009B060000}"/>
    <cellStyle name="Obično 3 2 3" xfId="1184" xr:uid="{00000000-0005-0000-0000-00009C060000}"/>
    <cellStyle name="Obično 3 2 3 2" xfId="1937" xr:uid="{00000000-0005-0000-0000-00009D060000}"/>
    <cellStyle name="Obično 3 2 30" xfId="1185" xr:uid="{00000000-0005-0000-0000-00009E060000}"/>
    <cellStyle name="Obično 3 2 30 2" xfId="1938" xr:uid="{00000000-0005-0000-0000-00009F060000}"/>
    <cellStyle name="Obično 3 2 4" xfId="1186" xr:uid="{00000000-0005-0000-0000-0000A0060000}"/>
    <cellStyle name="Obično 3 2 4 2" xfId="1939" xr:uid="{00000000-0005-0000-0000-0000A1060000}"/>
    <cellStyle name="Obično 3 2 5" xfId="1187" xr:uid="{00000000-0005-0000-0000-0000A2060000}"/>
    <cellStyle name="Obično 3 2 5 2" xfId="1940" xr:uid="{00000000-0005-0000-0000-0000A3060000}"/>
    <cellStyle name="Obično 3 2 6" xfId="1188" xr:uid="{00000000-0005-0000-0000-0000A4060000}"/>
    <cellStyle name="Obično 3 2 6 2" xfId="1941" xr:uid="{00000000-0005-0000-0000-0000A5060000}"/>
    <cellStyle name="Obično 3 2 7" xfId="1189" xr:uid="{00000000-0005-0000-0000-0000A6060000}"/>
    <cellStyle name="Obično 3 2 7 2" xfId="1942" xr:uid="{00000000-0005-0000-0000-0000A7060000}"/>
    <cellStyle name="Obično 3 2 8" xfId="1190" xr:uid="{00000000-0005-0000-0000-0000A8060000}"/>
    <cellStyle name="Obično 3 2 8 2" xfId="1943" xr:uid="{00000000-0005-0000-0000-0000A9060000}"/>
    <cellStyle name="Obično 3 2 9" xfId="1191" xr:uid="{00000000-0005-0000-0000-0000AA060000}"/>
    <cellStyle name="Obično 3 2 9 2" xfId="1944" xr:uid="{00000000-0005-0000-0000-0000AB060000}"/>
    <cellStyle name="Obično 3 3" xfId="1192" xr:uid="{00000000-0005-0000-0000-0000AC060000}"/>
    <cellStyle name="Obično 3 3 10" xfId="1193" xr:uid="{00000000-0005-0000-0000-0000AD060000}"/>
    <cellStyle name="Obično 3 3 10 2" xfId="1945" xr:uid="{00000000-0005-0000-0000-0000AE060000}"/>
    <cellStyle name="Obično 3 3 11" xfId="1194" xr:uid="{00000000-0005-0000-0000-0000AF060000}"/>
    <cellStyle name="Obično 3 3 11 2" xfId="1946" xr:uid="{00000000-0005-0000-0000-0000B0060000}"/>
    <cellStyle name="Obično 3 3 12" xfId="1195" xr:uid="{00000000-0005-0000-0000-0000B1060000}"/>
    <cellStyle name="Obično 3 3 12 2" xfId="1947" xr:uid="{00000000-0005-0000-0000-0000B2060000}"/>
    <cellStyle name="Obično 3 3 13" xfId="1196" xr:uid="{00000000-0005-0000-0000-0000B3060000}"/>
    <cellStyle name="Obično 3 3 13 2" xfId="1948" xr:uid="{00000000-0005-0000-0000-0000B4060000}"/>
    <cellStyle name="Obično 3 3 14" xfId="1197" xr:uid="{00000000-0005-0000-0000-0000B5060000}"/>
    <cellStyle name="Obično 3 3 14 2" xfId="1949" xr:uid="{00000000-0005-0000-0000-0000B6060000}"/>
    <cellStyle name="Obično 3 3 15" xfId="1198" xr:uid="{00000000-0005-0000-0000-0000B7060000}"/>
    <cellStyle name="Obično 3 3 15 2" xfId="1950" xr:uid="{00000000-0005-0000-0000-0000B8060000}"/>
    <cellStyle name="Obično 3 3 16" xfId="1199" xr:uid="{00000000-0005-0000-0000-0000B9060000}"/>
    <cellStyle name="Obično 3 3 16 2" xfId="1951" xr:uid="{00000000-0005-0000-0000-0000BA060000}"/>
    <cellStyle name="Obično 3 3 17" xfId="1200" xr:uid="{00000000-0005-0000-0000-0000BB060000}"/>
    <cellStyle name="Obično 3 3 17 2" xfId="1952" xr:uid="{00000000-0005-0000-0000-0000BC060000}"/>
    <cellStyle name="Obično 3 3 18" xfId="1201" xr:uid="{00000000-0005-0000-0000-0000BD060000}"/>
    <cellStyle name="Obično 3 3 18 2" xfId="1953" xr:uid="{00000000-0005-0000-0000-0000BE060000}"/>
    <cellStyle name="Obično 3 3 19" xfId="1202" xr:uid="{00000000-0005-0000-0000-0000BF060000}"/>
    <cellStyle name="Obično 3 3 19 2" xfId="1954" xr:uid="{00000000-0005-0000-0000-0000C0060000}"/>
    <cellStyle name="Obično 3 3 2" xfId="1203" xr:uid="{00000000-0005-0000-0000-0000C1060000}"/>
    <cellStyle name="Obično 3 3 2 2" xfId="1955" xr:uid="{00000000-0005-0000-0000-0000C2060000}"/>
    <cellStyle name="Obično 3 3 20" xfId="1204" xr:uid="{00000000-0005-0000-0000-0000C3060000}"/>
    <cellStyle name="Obično 3 3 20 2" xfId="1956" xr:uid="{00000000-0005-0000-0000-0000C4060000}"/>
    <cellStyle name="Obično 3 3 21" xfId="1205" xr:uid="{00000000-0005-0000-0000-0000C5060000}"/>
    <cellStyle name="Obično 3 3 21 2" xfId="1957" xr:uid="{00000000-0005-0000-0000-0000C6060000}"/>
    <cellStyle name="Obično 3 3 22" xfId="1206" xr:uid="{00000000-0005-0000-0000-0000C7060000}"/>
    <cellStyle name="Obično 3 3 22 2" xfId="1958" xr:uid="{00000000-0005-0000-0000-0000C8060000}"/>
    <cellStyle name="Obično 3 3 23" xfId="1207" xr:uid="{00000000-0005-0000-0000-0000C9060000}"/>
    <cellStyle name="Obično 3 3 23 2" xfId="1959" xr:uid="{00000000-0005-0000-0000-0000CA060000}"/>
    <cellStyle name="Obično 3 3 24" xfId="1208" xr:uid="{00000000-0005-0000-0000-0000CB060000}"/>
    <cellStyle name="Obično 3 3 24 2" xfId="1960" xr:uid="{00000000-0005-0000-0000-0000CC060000}"/>
    <cellStyle name="Obično 3 3 25" xfId="1209" xr:uid="{00000000-0005-0000-0000-0000CD060000}"/>
    <cellStyle name="Obično 3 3 25 2" xfId="1961" xr:uid="{00000000-0005-0000-0000-0000CE060000}"/>
    <cellStyle name="Obično 3 3 26" xfId="1210" xr:uid="{00000000-0005-0000-0000-0000CF060000}"/>
    <cellStyle name="Obično 3 3 26 2" xfId="1962" xr:uid="{00000000-0005-0000-0000-0000D0060000}"/>
    <cellStyle name="Obično 3 3 27" xfId="1211" xr:uid="{00000000-0005-0000-0000-0000D1060000}"/>
    <cellStyle name="Obično 3 3 27 2" xfId="1963" xr:uid="{00000000-0005-0000-0000-0000D2060000}"/>
    <cellStyle name="Obično 3 3 28" xfId="1212" xr:uid="{00000000-0005-0000-0000-0000D3060000}"/>
    <cellStyle name="Obično 3 3 28 2" xfId="1964" xr:uid="{00000000-0005-0000-0000-0000D4060000}"/>
    <cellStyle name="Obično 3 3 29" xfId="1213" xr:uid="{00000000-0005-0000-0000-0000D5060000}"/>
    <cellStyle name="Obično 3 3 29 2" xfId="1965" xr:uid="{00000000-0005-0000-0000-0000D6060000}"/>
    <cellStyle name="Obično 3 3 3" xfId="1214" xr:uid="{00000000-0005-0000-0000-0000D7060000}"/>
    <cellStyle name="Obično 3 3 3 2" xfId="1966" xr:uid="{00000000-0005-0000-0000-0000D8060000}"/>
    <cellStyle name="Obično 3 3 30" xfId="1215" xr:uid="{00000000-0005-0000-0000-0000D9060000}"/>
    <cellStyle name="Obično 3 3 30 2" xfId="1967" xr:uid="{00000000-0005-0000-0000-0000DA060000}"/>
    <cellStyle name="Obično 3 3 4" xfId="1216" xr:uid="{00000000-0005-0000-0000-0000DB060000}"/>
    <cellStyle name="Obično 3 3 4 2" xfId="1968" xr:uid="{00000000-0005-0000-0000-0000DC060000}"/>
    <cellStyle name="Obično 3 3 5" xfId="1217" xr:uid="{00000000-0005-0000-0000-0000DD060000}"/>
    <cellStyle name="Obično 3 3 5 2" xfId="1969" xr:uid="{00000000-0005-0000-0000-0000DE060000}"/>
    <cellStyle name="Obično 3 3 6" xfId="1218" xr:uid="{00000000-0005-0000-0000-0000DF060000}"/>
    <cellStyle name="Obično 3 3 6 2" xfId="1970" xr:uid="{00000000-0005-0000-0000-0000E0060000}"/>
    <cellStyle name="Obično 3 3 7" xfId="1219" xr:uid="{00000000-0005-0000-0000-0000E1060000}"/>
    <cellStyle name="Obično 3 3 7 2" xfId="1971" xr:uid="{00000000-0005-0000-0000-0000E2060000}"/>
    <cellStyle name="Obično 3 3 8" xfId="1220" xr:uid="{00000000-0005-0000-0000-0000E3060000}"/>
    <cellStyle name="Obično 3 3 8 2" xfId="1972" xr:uid="{00000000-0005-0000-0000-0000E4060000}"/>
    <cellStyle name="Obično 3 3 9" xfId="1221" xr:uid="{00000000-0005-0000-0000-0000E5060000}"/>
    <cellStyle name="Obično 3 3 9 2" xfId="1973" xr:uid="{00000000-0005-0000-0000-0000E6060000}"/>
    <cellStyle name="Obično 3 4" xfId="1222" xr:uid="{00000000-0005-0000-0000-0000E7060000}"/>
    <cellStyle name="Obično 3 4 10" xfId="1223" xr:uid="{00000000-0005-0000-0000-0000E8060000}"/>
    <cellStyle name="Obično 3 4 10 2" xfId="1974" xr:uid="{00000000-0005-0000-0000-0000E9060000}"/>
    <cellStyle name="Obično 3 4 11" xfId="1224" xr:uid="{00000000-0005-0000-0000-0000EA060000}"/>
    <cellStyle name="Obično 3 4 11 2" xfId="1975" xr:uid="{00000000-0005-0000-0000-0000EB060000}"/>
    <cellStyle name="Obično 3 4 12" xfId="1225" xr:uid="{00000000-0005-0000-0000-0000EC060000}"/>
    <cellStyle name="Obično 3 4 12 2" xfId="1976" xr:uid="{00000000-0005-0000-0000-0000ED060000}"/>
    <cellStyle name="Obično 3 4 13" xfId="1226" xr:uid="{00000000-0005-0000-0000-0000EE060000}"/>
    <cellStyle name="Obično 3 4 13 2" xfId="1977" xr:uid="{00000000-0005-0000-0000-0000EF060000}"/>
    <cellStyle name="Obično 3 4 14" xfId="1227" xr:uid="{00000000-0005-0000-0000-0000F0060000}"/>
    <cellStyle name="Obično 3 4 14 2" xfId="1978" xr:uid="{00000000-0005-0000-0000-0000F1060000}"/>
    <cellStyle name="Obično 3 4 15" xfId="1228" xr:uid="{00000000-0005-0000-0000-0000F2060000}"/>
    <cellStyle name="Obično 3 4 15 2" xfId="1979" xr:uid="{00000000-0005-0000-0000-0000F3060000}"/>
    <cellStyle name="Obično 3 4 16" xfId="1229" xr:uid="{00000000-0005-0000-0000-0000F4060000}"/>
    <cellStyle name="Obično 3 4 16 2" xfId="1980" xr:uid="{00000000-0005-0000-0000-0000F5060000}"/>
    <cellStyle name="Obično 3 4 17" xfId="1230" xr:uid="{00000000-0005-0000-0000-0000F6060000}"/>
    <cellStyle name="Obično 3 4 17 2" xfId="1981" xr:uid="{00000000-0005-0000-0000-0000F7060000}"/>
    <cellStyle name="Obično 3 4 18" xfId="1231" xr:uid="{00000000-0005-0000-0000-0000F8060000}"/>
    <cellStyle name="Obično 3 4 18 2" xfId="1982" xr:uid="{00000000-0005-0000-0000-0000F9060000}"/>
    <cellStyle name="Obično 3 4 19" xfId="1232" xr:uid="{00000000-0005-0000-0000-0000FA060000}"/>
    <cellStyle name="Obično 3 4 19 2" xfId="1983" xr:uid="{00000000-0005-0000-0000-0000FB060000}"/>
    <cellStyle name="Obično 3 4 2" xfId="1233" xr:uid="{00000000-0005-0000-0000-0000FC060000}"/>
    <cellStyle name="Obično 3 4 2 2" xfId="1984" xr:uid="{00000000-0005-0000-0000-0000FD060000}"/>
    <cellStyle name="Obično 3 4 20" xfId="1234" xr:uid="{00000000-0005-0000-0000-0000FE060000}"/>
    <cellStyle name="Obično 3 4 20 2" xfId="1985" xr:uid="{00000000-0005-0000-0000-0000FF060000}"/>
    <cellStyle name="Obično 3 4 21" xfId="1235" xr:uid="{00000000-0005-0000-0000-000000070000}"/>
    <cellStyle name="Obično 3 4 21 2" xfId="1986" xr:uid="{00000000-0005-0000-0000-000001070000}"/>
    <cellStyle name="Obično 3 4 22" xfId="1236" xr:uid="{00000000-0005-0000-0000-000002070000}"/>
    <cellStyle name="Obično 3 4 22 2" xfId="1987" xr:uid="{00000000-0005-0000-0000-000003070000}"/>
    <cellStyle name="Obično 3 4 23" xfId="1237" xr:uid="{00000000-0005-0000-0000-000004070000}"/>
    <cellStyle name="Obično 3 4 23 2" xfId="1988" xr:uid="{00000000-0005-0000-0000-000005070000}"/>
    <cellStyle name="Obično 3 4 24" xfId="1238" xr:uid="{00000000-0005-0000-0000-000006070000}"/>
    <cellStyle name="Obično 3 4 24 2" xfId="1989" xr:uid="{00000000-0005-0000-0000-000007070000}"/>
    <cellStyle name="Obično 3 4 25" xfId="1239" xr:uid="{00000000-0005-0000-0000-000008070000}"/>
    <cellStyle name="Obično 3 4 25 2" xfId="1990" xr:uid="{00000000-0005-0000-0000-000009070000}"/>
    <cellStyle name="Obično 3 4 26" xfId="1240" xr:uid="{00000000-0005-0000-0000-00000A070000}"/>
    <cellStyle name="Obično 3 4 26 2" xfId="1991" xr:uid="{00000000-0005-0000-0000-00000B070000}"/>
    <cellStyle name="Obično 3 4 27" xfId="1241" xr:uid="{00000000-0005-0000-0000-00000C070000}"/>
    <cellStyle name="Obično 3 4 27 2" xfId="1992" xr:uid="{00000000-0005-0000-0000-00000D070000}"/>
    <cellStyle name="Obično 3 4 28" xfId="1242" xr:uid="{00000000-0005-0000-0000-00000E070000}"/>
    <cellStyle name="Obično 3 4 28 2" xfId="1993" xr:uid="{00000000-0005-0000-0000-00000F070000}"/>
    <cellStyle name="Obično 3 4 29" xfId="1243" xr:uid="{00000000-0005-0000-0000-000010070000}"/>
    <cellStyle name="Obično 3 4 29 2" xfId="1994" xr:uid="{00000000-0005-0000-0000-000011070000}"/>
    <cellStyle name="Obično 3 4 3" xfId="1244" xr:uid="{00000000-0005-0000-0000-000012070000}"/>
    <cellStyle name="Obično 3 4 3 2" xfId="1995" xr:uid="{00000000-0005-0000-0000-000013070000}"/>
    <cellStyle name="Obično 3 4 30" xfId="1245" xr:uid="{00000000-0005-0000-0000-000014070000}"/>
    <cellStyle name="Obično 3 4 30 2" xfId="1996" xr:uid="{00000000-0005-0000-0000-000015070000}"/>
    <cellStyle name="Obično 3 4 4" xfId="1246" xr:uid="{00000000-0005-0000-0000-000016070000}"/>
    <cellStyle name="Obično 3 4 4 2" xfId="1997" xr:uid="{00000000-0005-0000-0000-000017070000}"/>
    <cellStyle name="Obično 3 4 5" xfId="1247" xr:uid="{00000000-0005-0000-0000-000018070000}"/>
    <cellStyle name="Obično 3 4 5 2" xfId="1998" xr:uid="{00000000-0005-0000-0000-000019070000}"/>
    <cellStyle name="Obično 3 4 6" xfId="1248" xr:uid="{00000000-0005-0000-0000-00001A070000}"/>
    <cellStyle name="Obično 3 4 6 2" xfId="1999" xr:uid="{00000000-0005-0000-0000-00001B070000}"/>
    <cellStyle name="Obično 3 4 7" xfId="1249" xr:uid="{00000000-0005-0000-0000-00001C070000}"/>
    <cellStyle name="Obično 3 4 7 2" xfId="2000" xr:uid="{00000000-0005-0000-0000-00001D070000}"/>
    <cellStyle name="Obično 3 4 8" xfId="1250" xr:uid="{00000000-0005-0000-0000-00001E070000}"/>
    <cellStyle name="Obično 3 4 8 2" xfId="2001" xr:uid="{00000000-0005-0000-0000-00001F070000}"/>
    <cellStyle name="Obično 3 4 9" xfId="1251" xr:uid="{00000000-0005-0000-0000-000020070000}"/>
    <cellStyle name="Obično 3 4 9 2" xfId="2002" xr:uid="{00000000-0005-0000-0000-000021070000}"/>
    <cellStyle name="Obično 3 5" xfId="1252" xr:uid="{00000000-0005-0000-0000-000022070000}"/>
    <cellStyle name="Obično 3 6" xfId="1485" xr:uid="{00000000-0005-0000-0000-000023070000}"/>
    <cellStyle name="Obično 3 7" xfId="1609" xr:uid="{00000000-0005-0000-0000-000024070000}"/>
    <cellStyle name="Obično 3 8" xfId="1664" xr:uid="{00000000-0005-0000-0000-000025070000}"/>
    <cellStyle name="Obično 3 9" xfId="1715" xr:uid="{00000000-0005-0000-0000-000026070000}"/>
    <cellStyle name="Obično 30" xfId="1486" xr:uid="{00000000-0005-0000-0000-000027070000}"/>
    <cellStyle name="Obično 31" xfId="1487" xr:uid="{00000000-0005-0000-0000-000028070000}"/>
    <cellStyle name="Obično 32" xfId="1488" xr:uid="{00000000-0005-0000-0000-000029070000}"/>
    <cellStyle name="Obično 33" xfId="1489" xr:uid="{00000000-0005-0000-0000-00002A070000}"/>
    <cellStyle name="Obično 34" xfId="1507" xr:uid="{00000000-0005-0000-0000-00002B070000}"/>
    <cellStyle name="Obično 34 2" xfId="2022" xr:uid="{00000000-0005-0000-0000-00002C070000}"/>
    <cellStyle name="Obično 36" xfId="1490" xr:uid="{00000000-0005-0000-0000-00002D070000}"/>
    <cellStyle name="Obično 39" xfId="5" xr:uid="{00000000-0005-0000-0000-00002E070000}"/>
    <cellStyle name="Obično 4" xfId="13" xr:uid="{00000000-0005-0000-0000-00002F070000}"/>
    <cellStyle name="Obično 4 10" xfId="1851" xr:uid="{00000000-0005-0000-0000-000030070000}"/>
    <cellStyle name="Obično 4 11" xfId="1881" xr:uid="{00000000-0005-0000-0000-000031070000}"/>
    <cellStyle name="Obično 4 2" xfId="1253" xr:uid="{00000000-0005-0000-0000-000032070000}"/>
    <cellStyle name="Obično 4 2 2" xfId="1492" xr:uid="{00000000-0005-0000-0000-000033070000}"/>
    <cellStyle name="Obično 4 2 3" xfId="1616" xr:uid="{00000000-0005-0000-0000-000034070000}"/>
    <cellStyle name="Obično 4 2 4" xfId="1670" xr:uid="{00000000-0005-0000-0000-000035070000}"/>
    <cellStyle name="Obično 4 2 5" xfId="1721" xr:uid="{00000000-0005-0000-0000-000036070000}"/>
    <cellStyle name="Obično 4 2 6" xfId="1768" xr:uid="{00000000-0005-0000-0000-000037070000}"/>
    <cellStyle name="Obično 4 2 7" xfId="1813" xr:uid="{00000000-0005-0000-0000-000038070000}"/>
    <cellStyle name="Obično 4 2 8" xfId="1852" xr:uid="{00000000-0005-0000-0000-000039070000}"/>
    <cellStyle name="Obično 4 2 9" xfId="1882" xr:uid="{00000000-0005-0000-0000-00003A070000}"/>
    <cellStyle name="Obično 4 3" xfId="1491" xr:uid="{00000000-0005-0000-0000-00003B070000}"/>
    <cellStyle name="Obično 4 4" xfId="1494" xr:uid="{00000000-0005-0000-0000-00003C070000}"/>
    <cellStyle name="Obično 4 5" xfId="1615" xr:uid="{00000000-0005-0000-0000-00003D070000}"/>
    <cellStyle name="Obično 4 6" xfId="1669" xr:uid="{00000000-0005-0000-0000-00003E070000}"/>
    <cellStyle name="Obično 4 7" xfId="1720" xr:uid="{00000000-0005-0000-0000-00003F070000}"/>
    <cellStyle name="Obično 4 8" xfId="1767" xr:uid="{00000000-0005-0000-0000-000040070000}"/>
    <cellStyle name="Obično 4 9" xfId="1812" xr:uid="{00000000-0005-0000-0000-000041070000}"/>
    <cellStyle name="Obično 40" xfId="1495" xr:uid="{00000000-0005-0000-0000-000042070000}"/>
    <cellStyle name="Obično 41" xfId="1496" xr:uid="{00000000-0005-0000-0000-000043070000}"/>
    <cellStyle name="Obično 42" xfId="1781" xr:uid="{00000000-0005-0000-0000-000044070000}"/>
    <cellStyle name="Obično 42 2" xfId="2040" xr:uid="{00000000-0005-0000-0000-000045070000}"/>
    <cellStyle name="Obično 43" xfId="1497" xr:uid="{00000000-0005-0000-0000-000046070000}"/>
    <cellStyle name="Obično 44" xfId="1826" xr:uid="{00000000-0005-0000-0000-000047070000}"/>
    <cellStyle name="Obično 44 2" xfId="2045" xr:uid="{00000000-0005-0000-0000-000048070000}"/>
    <cellStyle name="Obično 45" xfId="1861" xr:uid="{00000000-0005-0000-0000-000049070000}"/>
    <cellStyle name="Obično 45 2" xfId="2050" xr:uid="{00000000-0005-0000-0000-00004A070000}"/>
    <cellStyle name="Obično 46" xfId="1498" xr:uid="{00000000-0005-0000-0000-00004B070000}"/>
    <cellStyle name="Obično 47" xfId="1888" xr:uid="{00000000-0005-0000-0000-00004C070000}"/>
    <cellStyle name="Obično 48" xfId="1889" xr:uid="{00000000-0005-0000-0000-00004D070000}"/>
    <cellStyle name="Obično 49" xfId="1890" xr:uid="{00000000-0005-0000-0000-00004E070000}"/>
    <cellStyle name="Obično 5" xfId="53" xr:uid="{00000000-0005-0000-0000-00004F070000}"/>
    <cellStyle name="Obično 5 2" xfId="1254" xr:uid="{00000000-0005-0000-0000-000050070000}"/>
    <cellStyle name="Obično 5 3" xfId="1255" xr:uid="{00000000-0005-0000-0000-000051070000}"/>
    <cellStyle name="Obično 5 4" xfId="1256" xr:uid="{00000000-0005-0000-0000-000052070000}"/>
    <cellStyle name="Obično 50" xfId="1891" xr:uid="{00000000-0005-0000-0000-000053070000}"/>
    <cellStyle name="Obično 51" xfId="1892" xr:uid="{00000000-0005-0000-0000-000054070000}"/>
    <cellStyle name="Obično 52" xfId="1893" xr:uid="{00000000-0005-0000-0000-000055070000}"/>
    <cellStyle name="Obično 53" xfId="1894" xr:uid="{00000000-0005-0000-0000-000056070000}"/>
    <cellStyle name="Obično 54" xfId="1895" xr:uid="{00000000-0005-0000-0000-000057070000}"/>
    <cellStyle name="Obično 55" xfId="1896" xr:uid="{00000000-0005-0000-0000-000058070000}"/>
    <cellStyle name="Obično 56" xfId="1897" xr:uid="{00000000-0005-0000-0000-000059070000}"/>
    <cellStyle name="Obično 57" xfId="1898" xr:uid="{00000000-0005-0000-0000-00005A070000}"/>
    <cellStyle name="Obično 58" xfId="1899" xr:uid="{00000000-0005-0000-0000-00005B070000}"/>
    <cellStyle name="Obično 59" xfId="1900" xr:uid="{00000000-0005-0000-0000-00005C070000}"/>
    <cellStyle name="Obično 6" xfId="54" xr:uid="{00000000-0005-0000-0000-00005D070000}"/>
    <cellStyle name="Obično 6 2" xfId="1257" xr:uid="{00000000-0005-0000-0000-00005E070000}"/>
    <cellStyle name="Obično 6 3" xfId="1258" xr:uid="{00000000-0005-0000-0000-00005F070000}"/>
    <cellStyle name="Obično 6 4" xfId="1259" xr:uid="{00000000-0005-0000-0000-000060070000}"/>
    <cellStyle name="Obično 60" xfId="1901" xr:uid="{00000000-0005-0000-0000-000061070000}"/>
    <cellStyle name="Obično 61" xfId="1902" xr:uid="{00000000-0005-0000-0000-000062070000}"/>
    <cellStyle name="Obično 62" xfId="1903" xr:uid="{00000000-0005-0000-0000-000063070000}"/>
    <cellStyle name="Obično 63" xfId="1904" xr:uid="{00000000-0005-0000-0000-000064070000}"/>
    <cellStyle name="Obično 7" xfId="55" xr:uid="{00000000-0005-0000-0000-000065070000}"/>
    <cellStyle name="Obično 7 2" xfId="1260" xr:uid="{00000000-0005-0000-0000-000066070000}"/>
    <cellStyle name="Obično 7 3" xfId="1261" xr:uid="{00000000-0005-0000-0000-000067070000}"/>
    <cellStyle name="Obično 7 4" xfId="1262" xr:uid="{00000000-0005-0000-0000-000068070000}"/>
    <cellStyle name="Obično 8" xfId="1263" xr:uid="{00000000-0005-0000-0000-000069070000}"/>
    <cellStyle name="Obično 8 10" xfId="1854" xr:uid="{00000000-0005-0000-0000-00006A070000}"/>
    <cellStyle name="Obično 8 11" xfId="1883" xr:uid="{00000000-0005-0000-0000-00006B070000}"/>
    <cellStyle name="Obično 8 2" xfId="1264" xr:uid="{00000000-0005-0000-0000-00006C070000}"/>
    <cellStyle name="Obično 8 3" xfId="1265" xr:uid="{00000000-0005-0000-0000-00006D070000}"/>
    <cellStyle name="Obično 8 4" xfId="1500" xr:uid="{00000000-0005-0000-0000-00006E070000}"/>
    <cellStyle name="Obično 8 5" xfId="1624" xr:uid="{00000000-0005-0000-0000-00006F070000}"/>
    <cellStyle name="Obično 8 6" xfId="1677" xr:uid="{00000000-0005-0000-0000-000070070000}"/>
    <cellStyle name="Obično 8 7" xfId="1727" xr:uid="{00000000-0005-0000-0000-000071070000}"/>
    <cellStyle name="Obično 8 8" xfId="1773" xr:uid="{00000000-0005-0000-0000-000072070000}"/>
    <cellStyle name="Obično 8 9" xfId="1818" xr:uid="{00000000-0005-0000-0000-000073070000}"/>
    <cellStyle name="Obično 9" xfId="1266" xr:uid="{00000000-0005-0000-0000-000074070000}"/>
    <cellStyle name="Obično 9 10" xfId="1267" xr:uid="{00000000-0005-0000-0000-000075070000}"/>
    <cellStyle name="Obično 9 11" xfId="1268" xr:uid="{00000000-0005-0000-0000-000076070000}"/>
    <cellStyle name="Obično 9 12" xfId="1269" xr:uid="{00000000-0005-0000-0000-000077070000}"/>
    <cellStyle name="Obično 9 13" xfId="1270" xr:uid="{00000000-0005-0000-0000-000078070000}"/>
    <cellStyle name="Obično 9 14" xfId="1271" xr:uid="{00000000-0005-0000-0000-000079070000}"/>
    <cellStyle name="Obično 9 15" xfId="1272" xr:uid="{00000000-0005-0000-0000-00007A070000}"/>
    <cellStyle name="Obično 9 16" xfId="1273" xr:uid="{00000000-0005-0000-0000-00007B070000}"/>
    <cellStyle name="Obično 9 17" xfId="1274" xr:uid="{00000000-0005-0000-0000-00007C070000}"/>
    <cellStyle name="Obično 9 18" xfId="1275" xr:uid="{00000000-0005-0000-0000-00007D070000}"/>
    <cellStyle name="Obično 9 19" xfId="1276" xr:uid="{00000000-0005-0000-0000-00007E070000}"/>
    <cellStyle name="Obično 9 2" xfId="1277" xr:uid="{00000000-0005-0000-0000-00007F070000}"/>
    <cellStyle name="Obično 9 20" xfId="1278" xr:uid="{00000000-0005-0000-0000-000080070000}"/>
    <cellStyle name="Obično 9 21" xfId="1279" xr:uid="{00000000-0005-0000-0000-000081070000}"/>
    <cellStyle name="Obično 9 22" xfId="1280" xr:uid="{00000000-0005-0000-0000-000082070000}"/>
    <cellStyle name="Obično 9 23" xfId="1281" xr:uid="{00000000-0005-0000-0000-000083070000}"/>
    <cellStyle name="Obično 9 24" xfId="1282" xr:uid="{00000000-0005-0000-0000-000084070000}"/>
    <cellStyle name="Obično 9 25" xfId="1283" xr:uid="{00000000-0005-0000-0000-000085070000}"/>
    <cellStyle name="Obično 9 26" xfId="1284" xr:uid="{00000000-0005-0000-0000-000086070000}"/>
    <cellStyle name="Obično 9 27" xfId="1285" xr:uid="{00000000-0005-0000-0000-000087070000}"/>
    <cellStyle name="Obično 9 28" xfId="1286" xr:uid="{00000000-0005-0000-0000-000088070000}"/>
    <cellStyle name="Obično 9 29" xfId="1287" xr:uid="{00000000-0005-0000-0000-000089070000}"/>
    <cellStyle name="Obično 9 3" xfId="1288" xr:uid="{00000000-0005-0000-0000-00008A070000}"/>
    <cellStyle name="Obično 9 30" xfId="1289" xr:uid="{00000000-0005-0000-0000-00008B070000}"/>
    <cellStyle name="Obično 9 4" xfId="1290" xr:uid="{00000000-0005-0000-0000-00008C070000}"/>
    <cellStyle name="Obično 9 5" xfId="1291" xr:uid="{00000000-0005-0000-0000-00008D070000}"/>
    <cellStyle name="Obično 9 6" xfId="1292" xr:uid="{00000000-0005-0000-0000-00008E070000}"/>
    <cellStyle name="Obično 9 7" xfId="1293" xr:uid="{00000000-0005-0000-0000-00008F070000}"/>
    <cellStyle name="Obično 9 8" xfId="1294" xr:uid="{00000000-0005-0000-0000-000090070000}"/>
    <cellStyle name="Obično 9 9" xfId="1295" xr:uid="{00000000-0005-0000-0000-000091070000}"/>
    <cellStyle name="Obično_TROŠKOVNIK niskogradnja i vik" xfId="1905" xr:uid="{00000000-0005-0000-0000-000092070000}"/>
    <cellStyle name="Odwiedzone hiperłącze_Cennik_A" xfId="1296" xr:uid="{00000000-0005-0000-0000-000093070000}"/>
    <cellStyle name="Percent 2" xfId="1297" xr:uid="{00000000-0005-0000-0000-000094070000}"/>
    <cellStyle name="Percent 3" xfId="1298" xr:uid="{00000000-0005-0000-0000-000095070000}"/>
    <cellStyle name="Percent 3 2" xfId="1299" xr:uid="{00000000-0005-0000-0000-000096070000}"/>
    <cellStyle name="Percent 3 2 2" xfId="1300" xr:uid="{00000000-0005-0000-0000-000097070000}"/>
    <cellStyle name="Percent 3 2 2 2" xfId="1301" xr:uid="{00000000-0005-0000-0000-000098070000}"/>
    <cellStyle name="Percent 3 2 2 2 2" xfId="1302" xr:uid="{00000000-0005-0000-0000-000099070000}"/>
    <cellStyle name="Percent 3 2 2 3" xfId="1303" xr:uid="{00000000-0005-0000-0000-00009A070000}"/>
    <cellStyle name="Percent 3 2 3" xfId="1304" xr:uid="{00000000-0005-0000-0000-00009B070000}"/>
    <cellStyle name="Percent 3 2 3 2" xfId="1305" xr:uid="{00000000-0005-0000-0000-00009C070000}"/>
    <cellStyle name="Percent 3 2 4" xfId="1306" xr:uid="{00000000-0005-0000-0000-00009D070000}"/>
    <cellStyle name="Percent 3 3" xfId="1307" xr:uid="{00000000-0005-0000-0000-00009E070000}"/>
    <cellStyle name="Percent 3 3 2" xfId="1308" xr:uid="{00000000-0005-0000-0000-00009F070000}"/>
    <cellStyle name="Percent 3 3 2 2" xfId="1309" xr:uid="{00000000-0005-0000-0000-0000A0070000}"/>
    <cellStyle name="Percent 3 3 3" xfId="1310" xr:uid="{00000000-0005-0000-0000-0000A1070000}"/>
    <cellStyle name="Percent 3 4" xfId="1311" xr:uid="{00000000-0005-0000-0000-0000A2070000}"/>
    <cellStyle name="Percent 3 4 2" xfId="1312" xr:uid="{00000000-0005-0000-0000-0000A3070000}"/>
    <cellStyle name="Percent 3 4 2 2" xfId="1313" xr:uid="{00000000-0005-0000-0000-0000A4070000}"/>
    <cellStyle name="Percent 3 4 3" xfId="1314" xr:uid="{00000000-0005-0000-0000-0000A5070000}"/>
    <cellStyle name="Percent 3 5" xfId="1315" xr:uid="{00000000-0005-0000-0000-0000A6070000}"/>
    <cellStyle name="Percent 3 5 2" xfId="1316" xr:uid="{00000000-0005-0000-0000-0000A7070000}"/>
    <cellStyle name="Percent 3 6" xfId="1317" xr:uid="{00000000-0005-0000-0000-0000A8070000}"/>
    <cellStyle name="Povezana ćelija" xfId="25" builtinId="24" customBuiltin="1"/>
    <cellStyle name="Povezana ćelija 2" xfId="1318" xr:uid="{00000000-0005-0000-0000-0000AA070000}"/>
    <cellStyle name="Provjera ćelije" xfId="26" builtinId="23" customBuiltin="1"/>
    <cellStyle name="Provjera ćelije 2" xfId="1319" xr:uid="{00000000-0005-0000-0000-0000AC070000}"/>
    <cellStyle name="Satisfaisant" xfId="1320" xr:uid="{00000000-0005-0000-0000-0000AD070000}"/>
    <cellStyle name="Sheet Title" xfId="1321" xr:uid="{00000000-0005-0000-0000-0000AE070000}"/>
    <cellStyle name="Sortie" xfId="1322" xr:uid="{00000000-0005-0000-0000-0000AF070000}"/>
    <cellStyle name="Sortie 2" xfId="2003" xr:uid="{00000000-0005-0000-0000-0000B0070000}"/>
    <cellStyle name="Standard" xfId="1501" xr:uid="{00000000-0005-0000-0000-0000B1070000}"/>
    <cellStyle name="Standard 3" xfId="1323" xr:uid="{00000000-0005-0000-0000-0000B2070000}"/>
    <cellStyle name="Stil 1" xfId="1324" xr:uid="{00000000-0005-0000-0000-0000B3070000}"/>
    <cellStyle name="Stil 1 3 2" xfId="2054" xr:uid="{00000000-0005-0000-0000-0000B4070000}"/>
    <cellStyle name="Style 1" xfId="1325" xr:uid="{00000000-0005-0000-0000-0000B5070000}"/>
    <cellStyle name="Style 1 2" xfId="1326" xr:uid="{00000000-0005-0000-0000-0000B6070000}"/>
    <cellStyle name="Style 1 2 10" xfId="1884" xr:uid="{00000000-0005-0000-0000-0000B7070000}"/>
    <cellStyle name="Style 1 2 2" xfId="1327" xr:uid="{00000000-0005-0000-0000-0000B8070000}"/>
    <cellStyle name="Style 1 2 3" xfId="1504" xr:uid="{00000000-0005-0000-0000-0000B9070000}"/>
    <cellStyle name="Style 1 2 4" xfId="1627" xr:uid="{00000000-0005-0000-0000-0000BA070000}"/>
    <cellStyle name="Style 1 2 5" xfId="1680" xr:uid="{00000000-0005-0000-0000-0000BB070000}"/>
    <cellStyle name="Style 1 2 6" xfId="1730" xr:uid="{00000000-0005-0000-0000-0000BC070000}"/>
    <cellStyle name="Style 1 2 7" xfId="1775" xr:uid="{00000000-0005-0000-0000-0000BD070000}"/>
    <cellStyle name="Style 1 2 8" xfId="1820" xr:uid="{00000000-0005-0000-0000-0000BE070000}"/>
    <cellStyle name="Style 1 2 9" xfId="1856" xr:uid="{00000000-0005-0000-0000-0000BF070000}"/>
    <cellStyle name="Style 1 3" xfId="1328" xr:uid="{00000000-0005-0000-0000-0000C0070000}"/>
    <cellStyle name="Style 1 3 10" xfId="1885" xr:uid="{00000000-0005-0000-0000-0000C1070000}"/>
    <cellStyle name="Style 1 3 2" xfId="1329" xr:uid="{00000000-0005-0000-0000-0000C2070000}"/>
    <cellStyle name="Style 1 3 3" xfId="1505" xr:uid="{00000000-0005-0000-0000-0000C3070000}"/>
    <cellStyle name="Style 1 3 4" xfId="1628" xr:uid="{00000000-0005-0000-0000-0000C4070000}"/>
    <cellStyle name="Style 1 3 5" xfId="1681" xr:uid="{00000000-0005-0000-0000-0000C5070000}"/>
    <cellStyle name="Style 1 3 6" xfId="1731" xr:uid="{00000000-0005-0000-0000-0000C6070000}"/>
    <cellStyle name="Style 1 3 7" xfId="1776" xr:uid="{00000000-0005-0000-0000-0000C7070000}"/>
    <cellStyle name="Style 1 3 8" xfId="1821" xr:uid="{00000000-0005-0000-0000-0000C8070000}"/>
    <cellStyle name="Style 1 3 9" xfId="1857" xr:uid="{00000000-0005-0000-0000-0000C9070000}"/>
    <cellStyle name="Style 1 4" xfId="1330" xr:uid="{00000000-0005-0000-0000-0000CA070000}"/>
    <cellStyle name="Style 1 5" xfId="1331" xr:uid="{00000000-0005-0000-0000-0000CB070000}"/>
    <cellStyle name="Style 1 6" xfId="1332" xr:uid="{00000000-0005-0000-0000-0000CC070000}"/>
    <cellStyle name="Tekst objašnjenja" xfId="28" builtinId="53" customBuiltin="1"/>
    <cellStyle name="Tekst objašnjenja 2" xfId="1333" xr:uid="{00000000-0005-0000-0000-0000CE070000}"/>
    <cellStyle name="Tekst upozorenja" xfId="27" builtinId="11" customBuiltin="1"/>
    <cellStyle name="Tekst upozorenja 10" xfId="1886" xr:uid="{00000000-0005-0000-0000-0000D0070000}"/>
    <cellStyle name="Tekst upozorenja 2" xfId="1334" xr:uid="{00000000-0005-0000-0000-0000D1070000}"/>
    <cellStyle name="Tekst upozorenja 3" xfId="1506" xr:uid="{00000000-0005-0000-0000-0000D2070000}"/>
    <cellStyle name="Tekst upozorenja 4" xfId="1629" xr:uid="{00000000-0005-0000-0000-0000D3070000}"/>
    <cellStyle name="Tekst upozorenja 5" xfId="1682" xr:uid="{00000000-0005-0000-0000-0000D4070000}"/>
    <cellStyle name="Tekst upozorenja 6" xfId="1732" xr:uid="{00000000-0005-0000-0000-0000D5070000}"/>
    <cellStyle name="Tekst upozorenja 7" xfId="1777" xr:uid="{00000000-0005-0000-0000-0000D6070000}"/>
    <cellStyle name="Tekst upozorenja 8" xfId="1822" xr:uid="{00000000-0005-0000-0000-0000D7070000}"/>
    <cellStyle name="Tekst upozorenja 9" xfId="1858" xr:uid="{00000000-0005-0000-0000-0000D8070000}"/>
    <cellStyle name="Texte explicatif" xfId="1335" xr:uid="{00000000-0005-0000-0000-0000D9070000}"/>
    <cellStyle name="Titre" xfId="1336" xr:uid="{00000000-0005-0000-0000-0000DA070000}"/>
    <cellStyle name="Titre 1" xfId="1337" xr:uid="{00000000-0005-0000-0000-0000DB070000}"/>
    <cellStyle name="Titre 2" xfId="1338" xr:uid="{00000000-0005-0000-0000-0000DC070000}"/>
    <cellStyle name="Titre 3" xfId="1339" xr:uid="{00000000-0005-0000-0000-0000DD070000}"/>
    <cellStyle name="Titre 4" xfId="1340" xr:uid="{00000000-0005-0000-0000-0000DE070000}"/>
    <cellStyle name="Total 2" xfId="1341" xr:uid="{00000000-0005-0000-0000-0000DF070000}"/>
    <cellStyle name="Total 2 2" xfId="2004" xr:uid="{00000000-0005-0000-0000-0000E0070000}"/>
    <cellStyle name="Total 3" xfId="1342" xr:uid="{00000000-0005-0000-0000-0000E1070000}"/>
    <cellStyle name="Total 3 2" xfId="2005" xr:uid="{00000000-0005-0000-0000-0000E2070000}"/>
    <cellStyle name="Total 4" xfId="1343" xr:uid="{00000000-0005-0000-0000-0000E3070000}"/>
    <cellStyle name="Total 4 2" xfId="2006" xr:uid="{00000000-0005-0000-0000-0000E4070000}"/>
    <cellStyle name="Total 5" xfId="1344" xr:uid="{00000000-0005-0000-0000-0000E5070000}"/>
    <cellStyle name="Total 5 2" xfId="2007" xr:uid="{00000000-0005-0000-0000-0000E6070000}"/>
    <cellStyle name="Total 6" xfId="1345" xr:uid="{00000000-0005-0000-0000-0000E7070000}"/>
    <cellStyle name="Total 6 2" xfId="2008" xr:uid="{00000000-0005-0000-0000-0000E8070000}"/>
    <cellStyle name="Total 7" xfId="1346" xr:uid="{00000000-0005-0000-0000-0000E9070000}"/>
    <cellStyle name="Total 7 2" xfId="2009" xr:uid="{00000000-0005-0000-0000-0000EA070000}"/>
    <cellStyle name="Ukupni zbroj" xfId="29" builtinId="25" customBuiltin="1"/>
    <cellStyle name="Ukupni zbroj 2" xfId="1347" xr:uid="{00000000-0005-0000-0000-0000EC070000}"/>
    <cellStyle name="Ukupni zbroj 2 2" xfId="2010" xr:uid="{00000000-0005-0000-0000-0000ED070000}"/>
    <cellStyle name="Unos" xfId="22" builtinId="20" customBuiltin="1"/>
    <cellStyle name="Unos 2" xfId="1348" xr:uid="{00000000-0005-0000-0000-0000EF070000}"/>
    <cellStyle name="Unos 2 2" xfId="2011" xr:uid="{00000000-0005-0000-0000-0000F0070000}"/>
    <cellStyle name="Valeur" xfId="1349" xr:uid="{00000000-0005-0000-0000-0000F1070000}"/>
    <cellStyle name="Valuta 2" xfId="1508" xr:uid="{00000000-0005-0000-0000-0000F2070000}"/>
    <cellStyle name="Vérification" xfId="1350" xr:uid="{00000000-0005-0000-0000-0000F3070000}"/>
    <cellStyle name="Walutowy [0]_Cennik_A" xfId="1351" xr:uid="{00000000-0005-0000-0000-0000F4070000}"/>
    <cellStyle name="Walutowy_Cennik_A" xfId="1352" xr:uid="{00000000-0005-0000-0000-0000F5070000}"/>
    <cellStyle name="Zarez 11 2" xfId="1353" xr:uid="{00000000-0005-0000-0000-0000F6070000}"/>
    <cellStyle name="Zarez 2" xfId="10" xr:uid="{00000000-0005-0000-0000-0000F7070000}"/>
    <cellStyle name="Zarez 2 10" xfId="1860" xr:uid="{00000000-0005-0000-0000-0000F8070000}"/>
    <cellStyle name="Zarez 2 11" xfId="1887" xr:uid="{00000000-0005-0000-0000-0000F9070000}"/>
    <cellStyle name="Zarez 2 2" xfId="1354" xr:uid="{00000000-0005-0000-0000-0000FA070000}"/>
    <cellStyle name="Zarez 2 2 2" xfId="1355" xr:uid="{00000000-0005-0000-0000-0000FB070000}"/>
    <cellStyle name="Zarez 2 3" xfId="1356" xr:uid="{00000000-0005-0000-0000-0000FC070000}"/>
    <cellStyle name="Zarez 2 4" xfId="1509" xr:uid="{00000000-0005-0000-0000-0000FD070000}"/>
    <cellStyle name="Zarez 2 5" xfId="1631" xr:uid="{00000000-0005-0000-0000-0000FE070000}"/>
    <cellStyle name="Zarez 2 6" xfId="1685" xr:uid="{00000000-0005-0000-0000-0000FF070000}"/>
    <cellStyle name="Zarez 2 7" xfId="1735" xr:uid="{00000000-0005-0000-0000-000000080000}"/>
    <cellStyle name="Zarez 2 8" xfId="1780" xr:uid="{00000000-0005-0000-0000-000001080000}"/>
    <cellStyle name="Zarez 2 9" xfId="1825" xr:uid="{00000000-0005-0000-0000-000002080000}"/>
    <cellStyle name="Zarez 3" xfId="1510" xr:uid="{00000000-0005-0000-0000-000003080000}"/>
    <cellStyle name="Zarez 3 2" xfId="1357" xr:uid="{00000000-0005-0000-0000-000004080000}"/>
    <cellStyle name="Zarez 5 2" xfId="1358" xr:uid="{00000000-0005-0000-0000-000005080000}"/>
    <cellStyle name="Zarez 6 2" xfId="1359" xr:uid="{00000000-0005-0000-0000-0000060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0:L37"/>
  <sheetViews>
    <sheetView view="pageBreakPreview" topLeftCell="A15" zoomScaleNormal="100" zoomScaleSheetLayoutView="100" workbookViewId="0">
      <selection activeCell="H22" sqref="H22"/>
    </sheetView>
  </sheetViews>
  <sheetFormatPr defaultRowHeight="15"/>
  <cols>
    <col min="1" max="1" width="7.42578125" customWidth="1"/>
    <col min="9" max="9" width="11.7109375" customWidth="1"/>
    <col min="10" max="10" width="11.5703125" customWidth="1"/>
    <col min="11" max="11" width="20.5703125" customWidth="1"/>
  </cols>
  <sheetData>
    <row r="10" spans="3:12" ht="15" customHeight="1">
      <c r="D10" s="327" t="s">
        <v>908</v>
      </c>
      <c r="E10" s="327"/>
      <c r="F10" s="327"/>
      <c r="G10" s="327"/>
      <c r="H10" s="327"/>
      <c r="I10" s="327"/>
    </row>
    <row r="11" spans="3:12" ht="15" customHeight="1">
      <c r="D11" s="327"/>
      <c r="E11" s="327"/>
      <c r="F11" s="327"/>
      <c r="G11" s="327"/>
      <c r="H11" s="327"/>
      <c r="I11" s="327"/>
    </row>
    <row r="12" spans="3:12" ht="15" customHeight="1">
      <c r="D12" s="327"/>
      <c r="E12" s="327"/>
      <c r="F12" s="327"/>
      <c r="G12" s="327"/>
      <c r="H12" s="327"/>
      <c r="I12" s="327"/>
    </row>
    <row r="13" spans="3:12" ht="21" customHeight="1">
      <c r="C13" s="26"/>
      <c r="D13" s="327"/>
      <c r="E13" s="327"/>
      <c r="F13" s="327"/>
      <c r="G13" s="327"/>
      <c r="H13" s="327"/>
      <c r="I13" s="327"/>
      <c r="J13" s="26"/>
      <c r="K13" s="26"/>
      <c r="L13" s="26"/>
    </row>
    <row r="14" spans="3:12" ht="21">
      <c r="C14" s="26"/>
      <c r="D14" s="327"/>
      <c r="E14" s="327"/>
      <c r="F14" s="327"/>
      <c r="G14" s="327"/>
      <c r="H14" s="327"/>
      <c r="I14" s="327"/>
      <c r="J14" s="26"/>
      <c r="K14" s="26"/>
      <c r="L14" s="26"/>
    </row>
    <row r="15" spans="3:12" ht="21">
      <c r="C15" s="26"/>
      <c r="D15" s="327"/>
      <c r="E15" s="327"/>
      <c r="F15" s="327"/>
      <c r="G15" s="327"/>
      <c r="H15" s="327"/>
      <c r="I15" s="327"/>
      <c r="J15" s="26"/>
      <c r="K15" s="26"/>
      <c r="L15" s="26"/>
    </row>
    <row r="16" spans="3:12" ht="21">
      <c r="C16" s="26"/>
      <c r="D16" s="26"/>
      <c r="E16" s="26"/>
      <c r="F16" s="26"/>
      <c r="G16" s="26"/>
      <c r="H16" s="26"/>
      <c r="I16" s="26"/>
      <c r="J16" s="26"/>
      <c r="K16" s="26"/>
      <c r="L16" s="26"/>
    </row>
    <row r="17" spans="3:12" ht="23.25">
      <c r="C17" s="26"/>
      <c r="D17" s="26"/>
      <c r="E17" s="328" t="s">
        <v>855</v>
      </c>
      <c r="F17" s="328"/>
      <c r="G17" s="328"/>
      <c r="H17" s="328"/>
      <c r="I17" s="26"/>
      <c r="J17" s="26"/>
      <c r="K17" s="26"/>
      <c r="L17" s="26"/>
    </row>
    <row r="18" spans="3:12" ht="21">
      <c r="C18" s="26"/>
      <c r="D18" s="26"/>
      <c r="E18" s="26"/>
      <c r="F18" s="329"/>
      <c r="G18" s="329"/>
      <c r="H18" s="329"/>
      <c r="I18" s="329"/>
      <c r="J18" s="26"/>
      <c r="K18" s="26"/>
      <c r="L18" s="26"/>
    </row>
    <row r="24" spans="3:12">
      <c r="C24" t="s">
        <v>1134</v>
      </c>
    </row>
    <row r="25" spans="3:12" ht="21">
      <c r="C25" s="329"/>
      <c r="D25" s="329"/>
      <c r="E25" s="329" t="s">
        <v>856</v>
      </c>
      <c r="F25" s="329"/>
    </row>
    <row r="26" spans="3:12">
      <c r="C26" s="332"/>
      <c r="D26" s="332"/>
      <c r="E26" s="332" t="s">
        <v>857</v>
      </c>
      <c r="F26" s="332"/>
    </row>
    <row r="30" spans="3:12">
      <c r="C30" t="s">
        <v>1135</v>
      </c>
    </row>
    <row r="31" spans="3:12" ht="21">
      <c r="D31" s="330"/>
      <c r="E31" s="330"/>
      <c r="F31" s="330"/>
      <c r="G31" s="330"/>
    </row>
    <row r="33" spans="3:7" ht="21.75" customHeight="1">
      <c r="D33" s="331"/>
      <c r="E33" s="331"/>
      <c r="F33" s="331"/>
      <c r="G33" s="331"/>
    </row>
    <row r="36" spans="3:7">
      <c r="C36" t="s">
        <v>1136</v>
      </c>
    </row>
    <row r="37" spans="3:7" ht="21">
      <c r="D37" s="330"/>
      <c r="E37" s="330"/>
      <c r="F37" s="330"/>
      <c r="G37" s="330"/>
    </row>
  </sheetData>
  <sheetProtection algorithmName="SHA-512" hashValue="Y7UsoXVF0CtCteYxwT8/yYSwW6+TG/qIQMao/K740TWNdgUDjvnnjrGLKORJSPXhtXiF/jpX6SyHeTYbp0g3gg==" saltValue="NHupk0PwUSzQDjeY0RGCgg==" spinCount="100000" sheet="1" objects="1" scenarios="1"/>
  <mergeCells count="10">
    <mergeCell ref="D33:G33"/>
    <mergeCell ref="D37:G37"/>
    <mergeCell ref="C26:D26"/>
    <mergeCell ref="E25:F25"/>
    <mergeCell ref="E26:F26"/>
    <mergeCell ref="D10:I15"/>
    <mergeCell ref="E17:H17"/>
    <mergeCell ref="F18:I18"/>
    <mergeCell ref="C25:D25"/>
    <mergeCell ref="D31:G31"/>
  </mergeCells>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88"/>
  <sheetViews>
    <sheetView showZeros="0" tabSelected="1" view="pageBreakPreview" topLeftCell="A165" zoomScaleNormal="100" zoomScaleSheetLayoutView="100" workbookViewId="0">
      <selection activeCell="A169" sqref="A1:A1048576"/>
    </sheetView>
  </sheetViews>
  <sheetFormatPr defaultColWidth="9.140625" defaultRowHeight="15"/>
  <cols>
    <col min="1" max="1" width="4.140625" style="97" customWidth="1"/>
    <col min="2" max="2" width="42.7109375" style="98" customWidth="1"/>
    <col min="3" max="3" width="7.7109375" style="99" customWidth="1"/>
    <col min="4" max="4" width="5.7109375" style="98" customWidth="1"/>
    <col min="5" max="5" width="9.7109375" style="98" customWidth="1"/>
    <col min="6" max="7" width="12.140625" style="98" bestFit="1" customWidth="1"/>
    <col min="8" max="8" width="14.7109375" style="64" customWidth="1"/>
    <col min="9" max="10" width="9.140625" style="64"/>
    <col min="11" max="11" width="42.42578125" style="64" customWidth="1"/>
    <col min="12" max="16384" width="9.140625" style="64"/>
  </cols>
  <sheetData>
    <row r="1" spans="1:7" ht="25.5" customHeight="1">
      <c r="A1" s="346" t="s">
        <v>907</v>
      </c>
      <c r="B1" s="60" t="s">
        <v>1</v>
      </c>
      <c r="C1" s="61" t="s">
        <v>4</v>
      </c>
      <c r="D1" s="60" t="s">
        <v>11</v>
      </c>
      <c r="E1" s="60" t="s">
        <v>5</v>
      </c>
      <c r="F1" s="62" t="s">
        <v>2</v>
      </c>
      <c r="G1" s="63" t="s">
        <v>2</v>
      </c>
    </row>
    <row r="2" spans="1:7">
      <c r="A2" s="346"/>
      <c r="B2" s="60"/>
      <c r="C2" s="61"/>
      <c r="D2" s="60"/>
      <c r="E2" s="60"/>
      <c r="F2" s="62" t="s">
        <v>126</v>
      </c>
      <c r="G2" s="63" t="s">
        <v>127</v>
      </c>
    </row>
    <row r="3" spans="1:7">
      <c r="A3" s="347"/>
      <c r="B3" s="65"/>
      <c r="C3" s="66"/>
      <c r="D3" s="67" t="s">
        <v>12</v>
      </c>
      <c r="E3" s="67" t="s">
        <v>3</v>
      </c>
      <c r="F3" s="68" t="s">
        <v>3</v>
      </c>
      <c r="G3" s="69" t="s">
        <v>3</v>
      </c>
    </row>
    <row r="4" spans="1:7" ht="15" customHeight="1">
      <c r="A4" s="338" t="s">
        <v>1146</v>
      </c>
      <c r="B4" s="338"/>
      <c r="C4" s="70"/>
      <c r="D4" s="60"/>
      <c r="E4" s="60"/>
      <c r="F4" s="62"/>
      <c r="G4" s="63"/>
    </row>
    <row r="5" spans="1:7" ht="11.25" customHeight="1">
      <c r="A5" s="71"/>
      <c r="B5" s="71"/>
      <c r="C5" s="70"/>
      <c r="D5" s="71"/>
      <c r="E5" s="72"/>
      <c r="F5" s="73"/>
      <c r="G5" s="74"/>
    </row>
    <row r="6" spans="1:7" ht="63.75">
      <c r="A6" s="71"/>
      <c r="B6" s="76" t="s">
        <v>503</v>
      </c>
      <c r="C6" s="70"/>
      <c r="D6" s="71"/>
      <c r="E6" s="72"/>
      <c r="F6" s="73"/>
      <c r="G6" s="74"/>
    </row>
    <row r="7" spans="1:7" ht="102">
      <c r="A7" s="71"/>
      <c r="B7" s="75" t="s">
        <v>504</v>
      </c>
      <c r="C7" s="70"/>
      <c r="D7" s="71"/>
      <c r="E7" s="72"/>
      <c r="F7" s="73"/>
      <c r="G7" s="74"/>
    </row>
    <row r="8" spans="1:7" ht="89.25">
      <c r="A8" s="71"/>
      <c r="B8" s="75" t="s">
        <v>505</v>
      </c>
      <c r="C8" s="70"/>
      <c r="D8" s="71"/>
      <c r="E8" s="72"/>
      <c r="F8" s="73"/>
      <c r="G8" s="74"/>
    </row>
    <row r="9" spans="1:7" ht="89.25">
      <c r="A9" s="71"/>
      <c r="B9" s="76" t="s">
        <v>506</v>
      </c>
      <c r="C9" s="70"/>
      <c r="D9" s="71"/>
      <c r="E9" s="72"/>
      <c r="F9" s="73"/>
      <c r="G9" s="74"/>
    </row>
    <row r="10" spans="1:7" ht="63.75">
      <c r="A10" s="71"/>
      <c r="B10" s="79" t="s">
        <v>507</v>
      </c>
      <c r="C10" s="70"/>
      <c r="D10" s="71"/>
      <c r="E10" s="72"/>
      <c r="F10" s="73"/>
      <c r="G10" s="74"/>
    </row>
    <row r="11" spans="1:7">
      <c r="A11" s="71"/>
      <c r="B11" s="76"/>
      <c r="C11" s="70"/>
      <c r="D11" s="71"/>
      <c r="E11" s="72"/>
      <c r="F11" s="73"/>
      <c r="G11" s="74"/>
    </row>
    <row r="12" spans="1:7">
      <c r="A12" s="79" t="s">
        <v>6</v>
      </c>
      <c r="B12" s="80" t="s">
        <v>409</v>
      </c>
      <c r="C12" s="70"/>
      <c r="D12" s="71"/>
      <c r="E12" s="72"/>
      <c r="F12" s="73"/>
      <c r="G12" s="74"/>
    </row>
    <row r="13" spans="1:7" ht="12" customHeight="1">
      <c r="A13" s="71"/>
      <c r="B13" s="71"/>
      <c r="C13" s="70"/>
      <c r="D13" s="71"/>
      <c r="E13" s="72"/>
      <c r="F13" s="73"/>
      <c r="G13" s="74"/>
    </row>
    <row r="14" spans="1:7">
      <c r="A14" s="80" t="s">
        <v>13</v>
      </c>
      <c r="B14" s="80" t="s">
        <v>429</v>
      </c>
      <c r="C14" s="81"/>
      <c r="D14" s="82"/>
      <c r="E14" s="83"/>
      <c r="F14" s="84"/>
      <c r="G14" s="85"/>
    </row>
    <row r="15" spans="1:7" ht="38.25">
      <c r="A15" s="80"/>
      <c r="B15" s="80" t="s">
        <v>411</v>
      </c>
      <c r="C15" s="81"/>
      <c r="D15" s="82"/>
      <c r="E15" s="42"/>
      <c r="F15" s="84"/>
      <c r="G15" s="85"/>
    </row>
    <row r="16" spans="1:7">
      <c r="A16" s="80"/>
      <c r="B16" s="80" t="s">
        <v>412</v>
      </c>
      <c r="C16" s="81">
        <v>1</v>
      </c>
      <c r="D16" s="82" t="s">
        <v>20</v>
      </c>
      <c r="E16" s="42"/>
      <c r="F16" s="84"/>
      <c r="G16" s="85">
        <f>C16*E16</f>
        <v>0</v>
      </c>
    </row>
    <row r="17" spans="1:7">
      <c r="A17" s="80"/>
      <c r="B17" s="80" t="s">
        <v>413</v>
      </c>
      <c r="C17" s="81">
        <v>1</v>
      </c>
      <c r="D17" s="82" t="s">
        <v>20</v>
      </c>
      <c r="E17" s="42"/>
      <c r="F17" s="84"/>
      <c r="G17" s="85">
        <f t="shared" ref="G17:G32" si="0">C17*E17</f>
        <v>0</v>
      </c>
    </row>
    <row r="18" spans="1:7">
      <c r="A18" s="80"/>
      <c r="B18" s="80" t="s">
        <v>414</v>
      </c>
      <c r="C18" s="81">
        <v>2</v>
      </c>
      <c r="D18" s="82" t="s">
        <v>20</v>
      </c>
      <c r="E18" s="42"/>
      <c r="F18" s="84"/>
      <c r="G18" s="85">
        <f t="shared" si="0"/>
        <v>0</v>
      </c>
    </row>
    <row r="19" spans="1:7">
      <c r="A19" s="80"/>
      <c r="B19" s="80" t="s">
        <v>415</v>
      </c>
      <c r="C19" s="81">
        <v>2</v>
      </c>
      <c r="D19" s="82" t="s">
        <v>20</v>
      </c>
      <c r="E19" s="42"/>
      <c r="F19" s="84"/>
      <c r="G19" s="85">
        <f t="shared" si="0"/>
        <v>0</v>
      </c>
    </row>
    <row r="20" spans="1:7">
      <c r="A20" s="80"/>
      <c r="B20" s="80" t="s">
        <v>416</v>
      </c>
      <c r="C20" s="81">
        <v>2</v>
      </c>
      <c r="D20" s="82" t="s">
        <v>20</v>
      </c>
      <c r="E20" s="42"/>
      <c r="F20" s="84"/>
      <c r="G20" s="85">
        <f t="shared" si="0"/>
        <v>0</v>
      </c>
    </row>
    <row r="21" spans="1:7">
      <c r="A21" s="80"/>
      <c r="B21" s="80" t="s">
        <v>417</v>
      </c>
      <c r="C21" s="81">
        <v>1</v>
      </c>
      <c r="D21" s="82" t="s">
        <v>20</v>
      </c>
      <c r="E21" s="42"/>
      <c r="F21" s="84"/>
      <c r="G21" s="85">
        <f t="shared" si="0"/>
        <v>0</v>
      </c>
    </row>
    <row r="22" spans="1:7">
      <c r="A22" s="80"/>
      <c r="B22" s="80" t="s">
        <v>418</v>
      </c>
      <c r="C22" s="81">
        <v>2</v>
      </c>
      <c r="D22" s="82" t="s">
        <v>20</v>
      </c>
      <c r="E22" s="42"/>
      <c r="F22" s="84"/>
      <c r="G22" s="85">
        <f t="shared" si="0"/>
        <v>0</v>
      </c>
    </row>
    <row r="23" spans="1:7">
      <c r="A23" s="80"/>
      <c r="B23" s="80" t="s">
        <v>419</v>
      </c>
      <c r="C23" s="81">
        <v>2</v>
      </c>
      <c r="D23" s="82" t="s">
        <v>20</v>
      </c>
      <c r="E23" s="42"/>
      <c r="F23" s="84"/>
      <c r="G23" s="85">
        <f t="shared" si="0"/>
        <v>0</v>
      </c>
    </row>
    <row r="24" spans="1:7">
      <c r="A24" s="80"/>
      <c r="B24" s="80" t="s">
        <v>427</v>
      </c>
      <c r="C24" s="81">
        <v>1</v>
      </c>
      <c r="D24" s="82" t="s">
        <v>20</v>
      </c>
      <c r="E24" s="42"/>
      <c r="F24" s="84"/>
      <c r="G24" s="85">
        <f t="shared" si="0"/>
        <v>0</v>
      </c>
    </row>
    <row r="25" spans="1:7">
      <c r="A25" s="80"/>
      <c r="B25" s="80" t="s">
        <v>420</v>
      </c>
      <c r="C25" s="81">
        <v>1</v>
      </c>
      <c r="D25" s="82" t="s">
        <v>20</v>
      </c>
      <c r="E25" s="42"/>
      <c r="F25" s="84"/>
      <c r="G25" s="85">
        <f t="shared" si="0"/>
        <v>0</v>
      </c>
    </row>
    <row r="26" spans="1:7">
      <c r="A26" s="80"/>
      <c r="B26" s="80" t="s">
        <v>421</v>
      </c>
      <c r="C26" s="81">
        <v>1</v>
      </c>
      <c r="D26" s="82" t="s">
        <v>20</v>
      </c>
      <c r="E26" s="42"/>
      <c r="F26" s="84"/>
      <c r="G26" s="85">
        <f t="shared" si="0"/>
        <v>0</v>
      </c>
    </row>
    <row r="27" spans="1:7">
      <c r="A27" s="80"/>
      <c r="B27" s="80" t="s">
        <v>422</v>
      </c>
      <c r="C27" s="81">
        <v>1</v>
      </c>
      <c r="D27" s="82" t="s">
        <v>20</v>
      </c>
      <c r="E27" s="42"/>
      <c r="F27" s="84"/>
      <c r="G27" s="85">
        <f t="shared" si="0"/>
        <v>0</v>
      </c>
    </row>
    <row r="28" spans="1:7">
      <c r="A28" s="80"/>
      <c r="B28" s="80" t="s">
        <v>423</v>
      </c>
      <c r="C28" s="81">
        <v>2</v>
      </c>
      <c r="D28" s="82" t="s">
        <v>20</v>
      </c>
      <c r="E28" s="42"/>
      <c r="F28" s="84"/>
      <c r="G28" s="85">
        <f t="shared" si="0"/>
        <v>0</v>
      </c>
    </row>
    <row r="29" spans="1:7">
      <c r="A29" s="80"/>
      <c r="B29" s="80" t="s">
        <v>424</v>
      </c>
      <c r="C29" s="81">
        <v>1</v>
      </c>
      <c r="D29" s="82" t="s">
        <v>20</v>
      </c>
      <c r="E29" s="42"/>
      <c r="F29" s="84"/>
      <c r="G29" s="85">
        <f t="shared" si="0"/>
        <v>0</v>
      </c>
    </row>
    <row r="30" spans="1:7">
      <c r="A30" s="80"/>
      <c r="B30" s="80" t="s">
        <v>425</v>
      </c>
      <c r="C30" s="81">
        <v>1</v>
      </c>
      <c r="D30" s="82" t="s">
        <v>20</v>
      </c>
      <c r="E30" s="42"/>
      <c r="F30" s="84"/>
      <c r="G30" s="85">
        <f t="shared" si="0"/>
        <v>0</v>
      </c>
    </row>
    <row r="31" spans="1:7">
      <c r="A31" s="80"/>
      <c r="B31" s="80" t="s">
        <v>426</v>
      </c>
      <c r="C31" s="81">
        <v>1</v>
      </c>
      <c r="D31" s="82" t="s">
        <v>20</v>
      </c>
      <c r="E31" s="42"/>
      <c r="F31" s="84"/>
      <c r="G31" s="85">
        <f t="shared" si="0"/>
        <v>0</v>
      </c>
    </row>
    <row r="32" spans="1:7">
      <c r="A32" s="80"/>
      <c r="B32" s="80" t="s">
        <v>428</v>
      </c>
      <c r="C32" s="81">
        <v>1</v>
      </c>
      <c r="D32" s="82" t="s">
        <v>20</v>
      </c>
      <c r="E32" s="42"/>
      <c r="F32" s="84"/>
      <c r="G32" s="85">
        <f t="shared" si="0"/>
        <v>0</v>
      </c>
    </row>
    <row r="33" spans="1:7">
      <c r="A33" s="80"/>
      <c r="B33" s="80"/>
      <c r="C33" s="81"/>
      <c r="D33" s="82"/>
      <c r="E33" s="42"/>
      <c r="F33" s="84"/>
      <c r="G33" s="85"/>
    </row>
    <row r="34" spans="1:7">
      <c r="A34" s="80" t="s">
        <v>7</v>
      </c>
      <c r="B34" s="80" t="s">
        <v>430</v>
      </c>
      <c r="C34" s="81"/>
      <c r="D34" s="82"/>
      <c r="E34" s="42"/>
      <c r="F34" s="84"/>
      <c r="G34" s="85"/>
    </row>
    <row r="35" spans="1:7" ht="105" customHeight="1">
      <c r="A35" s="80"/>
      <c r="B35" s="80" t="s">
        <v>431</v>
      </c>
      <c r="C35" s="81"/>
      <c r="D35" s="82"/>
      <c r="E35" s="42"/>
      <c r="F35" s="84"/>
      <c r="G35" s="85"/>
    </row>
    <row r="36" spans="1:7">
      <c r="A36" s="80"/>
      <c r="B36" s="80" t="s">
        <v>432</v>
      </c>
      <c r="C36" s="81">
        <f>18+45</f>
        <v>63</v>
      </c>
      <c r="D36" s="82" t="s">
        <v>36</v>
      </c>
      <c r="E36" s="42"/>
      <c r="F36" s="84"/>
      <c r="G36" s="85">
        <f>C36*E36</f>
        <v>0</v>
      </c>
    </row>
    <row r="37" spans="1:7">
      <c r="A37" s="80"/>
      <c r="B37" s="80" t="s">
        <v>433</v>
      </c>
      <c r="C37" s="81">
        <f>18+45</f>
        <v>63</v>
      </c>
      <c r="D37" s="82" t="s">
        <v>36</v>
      </c>
      <c r="E37" s="42"/>
      <c r="F37" s="84"/>
      <c r="G37" s="85">
        <f>C37*E37</f>
        <v>0</v>
      </c>
    </row>
    <row r="38" spans="1:7">
      <c r="A38" s="80"/>
      <c r="B38" s="80"/>
      <c r="C38" s="81"/>
      <c r="D38" s="82"/>
      <c r="E38" s="83"/>
      <c r="F38" s="84"/>
      <c r="G38" s="85"/>
    </row>
    <row r="39" spans="1:7">
      <c r="A39" s="80"/>
      <c r="B39" s="76"/>
      <c r="C39" s="81"/>
      <c r="D39" s="82"/>
      <c r="E39" s="83"/>
      <c r="F39" s="84"/>
      <c r="G39" s="85"/>
    </row>
    <row r="40" spans="1:7">
      <c r="A40" s="104" t="s">
        <v>6</v>
      </c>
      <c r="B40" s="134" t="s">
        <v>434</v>
      </c>
      <c r="C40" s="135"/>
      <c r="D40" s="134"/>
      <c r="E40" s="136"/>
      <c r="F40" s="137">
        <f>SUM(F14:F38)</f>
        <v>0</v>
      </c>
      <c r="G40" s="138">
        <f>SUM(G14:G38)</f>
        <v>0</v>
      </c>
    </row>
    <row r="41" spans="1:7">
      <c r="A41" s="86"/>
      <c r="B41" s="79"/>
      <c r="C41" s="89"/>
      <c r="D41" s="79"/>
      <c r="E41" s="90"/>
      <c r="F41" s="87"/>
      <c r="G41" s="88"/>
    </row>
    <row r="42" spans="1:7">
      <c r="A42" s="86"/>
      <c r="B42" s="79"/>
      <c r="C42" s="89"/>
      <c r="D42" s="79"/>
      <c r="E42" s="90"/>
      <c r="F42" s="87"/>
      <c r="G42" s="88"/>
    </row>
    <row r="43" spans="1:7">
      <c r="A43" s="86" t="s">
        <v>8</v>
      </c>
      <c r="B43" s="111" t="s">
        <v>435</v>
      </c>
      <c r="C43" s="89"/>
      <c r="D43" s="79"/>
      <c r="E43" s="90"/>
      <c r="F43" s="87"/>
      <c r="G43" s="88"/>
    </row>
    <row r="44" spans="1:7">
      <c r="A44" s="86"/>
      <c r="B44" s="79"/>
      <c r="C44" s="89"/>
      <c r="D44" s="79"/>
      <c r="E44" s="90"/>
      <c r="F44" s="87"/>
      <c r="G44" s="88"/>
    </row>
    <row r="45" spans="1:7">
      <c r="A45" s="86" t="s">
        <v>9</v>
      </c>
      <c r="B45" s="245" t="s">
        <v>436</v>
      </c>
      <c r="C45" s="89"/>
      <c r="D45" s="79"/>
      <c r="E45" s="90"/>
      <c r="F45" s="87"/>
      <c r="G45" s="88"/>
    </row>
    <row r="46" spans="1:7" ht="381.75" customHeight="1">
      <c r="A46" s="86"/>
      <c r="B46" s="245" t="s">
        <v>1255</v>
      </c>
      <c r="C46" s="89"/>
      <c r="D46" s="79"/>
      <c r="E46" s="44"/>
      <c r="F46" s="87"/>
      <c r="G46" s="88"/>
    </row>
    <row r="47" spans="1:7">
      <c r="A47" s="86"/>
      <c r="B47" s="245" t="s">
        <v>437</v>
      </c>
      <c r="C47" s="93">
        <v>45</v>
      </c>
      <c r="D47" s="94" t="s">
        <v>36</v>
      </c>
      <c r="E47" s="244"/>
      <c r="F47" s="91"/>
      <c r="G47" s="92">
        <f>C47*E47</f>
        <v>0</v>
      </c>
    </row>
    <row r="48" spans="1:7">
      <c r="A48" s="86"/>
      <c r="B48" s="245" t="s">
        <v>438</v>
      </c>
      <c r="C48" s="93">
        <v>40</v>
      </c>
      <c r="D48" s="94" t="s">
        <v>36</v>
      </c>
      <c r="E48" s="244"/>
      <c r="F48" s="91"/>
      <c r="G48" s="92">
        <f>C48*E48</f>
        <v>0</v>
      </c>
    </row>
    <row r="49" spans="1:7">
      <c r="A49" s="86"/>
      <c r="B49" s="245" t="s">
        <v>439</v>
      </c>
      <c r="C49" s="93">
        <v>15</v>
      </c>
      <c r="D49" s="94" t="s">
        <v>36</v>
      </c>
      <c r="E49" s="244"/>
      <c r="F49" s="91"/>
      <c r="G49" s="92">
        <f>C49*E49</f>
        <v>0</v>
      </c>
    </row>
    <row r="50" spans="1:7">
      <c r="A50" s="86"/>
      <c r="B50" s="79"/>
      <c r="C50" s="89"/>
      <c r="D50" s="79"/>
      <c r="E50" s="44"/>
      <c r="F50" s="87"/>
      <c r="G50" s="88"/>
    </row>
    <row r="51" spans="1:7">
      <c r="A51" s="86" t="s">
        <v>10</v>
      </c>
      <c r="B51" s="245" t="s">
        <v>508</v>
      </c>
      <c r="C51" s="89"/>
      <c r="D51" s="79"/>
      <c r="E51" s="44"/>
      <c r="F51" s="87"/>
      <c r="G51" s="88"/>
    </row>
    <row r="52" spans="1:7" ht="78" customHeight="1">
      <c r="A52" s="86"/>
      <c r="B52" s="245" t="s">
        <v>440</v>
      </c>
      <c r="C52" s="89"/>
      <c r="D52" s="79"/>
      <c r="E52" s="44"/>
      <c r="F52" s="87"/>
      <c r="G52" s="88"/>
    </row>
    <row r="53" spans="1:7">
      <c r="A53" s="86"/>
      <c r="B53" s="245" t="s">
        <v>442</v>
      </c>
      <c r="C53" s="93">
        <v>1</v>
      </c>
      <c r="D53" s="94" t="s">
        <v>20</v>
      </c>
      <c r="E53" s="244"/>
      <c r="F53" s="91"/>
      <c r="G53" s="92">
        <f>C53*E53</f>
        <v>0</v>
      </c>
    </row>
    <row r="54" spans="1:7">
      <c r="A54" s="86"/>
      <c r="B54" s="245" t="s">
        <v>443</v>
      </c>
      <c r="C54" s="93">
        <v>4</v>
      </c>
      <c r="D54" s="94" t="s">
        <v>20</v>
      </c>
      <c r="E54" s="244"/>
      <c r="F54" s="91"/>
      <c r="G54" s="92">
        <f>C54*E54</f>
        <v>0</v>
      </c>
    </row>
    <row r="55" spans="1:7">
      <c r="A55" s="86"/>
      <c r="B55" s="245" t="s">
        <v>441</v>
      </c>
      <c r="C55" s="93"/>
      <c r="D55" s="94" t="s">
        <v>20</v>
      </c>
      <c r="E55" s="244"/>
      <c r="F55" s="91"/>
      <c r="G55" s="92">
        <f>C55*E55</f>
        <v>0</v>
      </c>
    </row>
    <row r="56" spans="1:7">
      <c r="A56" s="86"/>
      <c r="B56" s="79"/>
      <c r="C56" s="93"/>
      <c r="D56" s="94"/>
      <c r="E56" s="244"/>
      <c r="F56" s="91"/>
      <c r="G56" s="92"/>
    </row>
    <row r="57" spans="1:7">
      <c r="A57" s="86" t="s">
        <v>24</v>
      </c>
      <c r="B57" s="80" t="s">
        <v>448</v>
      </c>
      <c r="C57" s="89"/>
      <c r="D57" s="79"/>
      <c r="E57" s="44"/>
      <c r="F57" s="87"/>
      <c r="G57" s="88"/>
    </row>
    <row r="58" spans="1:7" ht="51">
      <c r="A58" s="71"/>
      <c r="B58" s="80" t="s">
        <v>449</v>
      </c>
      <c r="C58" s="70"/>
      <c r="D58" s="71"/>
      <c r="E58" s="43"/>
      <c r="F58" s="73"/>
      <c r="G58" s="74"/>
    </row>
    <row r="59" spans="1:7">
      <c r="A59" s="86"/>
      <c r="B59" s="79" t="s">
        <v>441</v>
      </c>
      <c r="C59" s="81">
        <v>8</v>
      </c>
      <c r="D59" s="82" t="s">
        <v>20</v>
      </c>
      <c r="E59" s="42"/>
      <c r="F59" s="91"/>
      <c r="G59" s="92">
        <f>C59*E59</f>
        <v>0</v>
      </c>
    </row>
    <row r="60" spans="1:7">
      <c r="A60" s="86"/>
      <c r="B60" s="79"/>
      <c r="C60" s="81"/>
      <c r="D60" s="82"/>
      <c r="E60" s="42"/>
      <c r="F60" s="91"/>
      <c r="G60" s="92"/>
    </row>
    <row r="61" spans="1:7">
      <c r="A61" s="86" t="s">
        <v>25</v>
      </c>
      <c r="B61" s="245" t="s">
        <v>444</v>
      </c>
      <c r="C61" s="93"/>
      <c r="D61" s="94"/>
      <c r="E61" s="244"/>
      <c r="F61" s="91"/>
      <c r="G61" s="92"/>
    </row>
    <row r="62" spans="1:7" ht="51">
      <c r="A62" s="86"/>
      <c r="B62" s="245" t="s">
        <v>445</v>
      </c>
      <c r="C62" s="93"/>
      <c r="D62" s="94"/>
      <c r="E62" s="244"/>
      <c r="F62" s="91"/>
      <c r="G62" s="92"/>
    </row>
    <row r="63" spans="1:7">
      <c r="A63" s="86"/>
      <c r="B63" s="245" t="s">
        <v>446</v>
      </c>
      <c r="C63" s="93">
        <v>6</v>
      </c>
      <c r="D63" s="94" t="s">
        <v>20</v>
      </c>
      <c r="E63" s="244"/>
      <c r="F63" s="91"/>
      <c r="G63" s="92">
        <f>C63*E63</f>
        <v>0</v>
      </c>
    </row>
    <row r="64" spans="1:7">
      <c r="A64" s="86"/>
      <c r="B64" s="111"/>
      <c r="C64" s="93"/>
      <c r="D64" s="94"/>
      <c r="E64" s="244"/>
      <c r="F64" s="91"/>
      <c r="G64" s="92"/>
    </row>
    <row r="65" spans="1:7">
      <c r="A65" s="86" t="s">
        <v>598</v>
      </c>
      <c r="B65" s="245" t="s">
        <v>509</v>
      </c>
      <c r="C65" s="93"/>
      <c r="D65" s="94"/>
      <c r="E65" s="244"/>
      <c r="F65" s="91"/>
      <c r="G65" s="92"/>
    </row>
    <row r="66" spans="1:7" ht="76.5">
      <c r="A66" s="86"/>
      <c r="B66" s="245" t="s">
        <v>447</v>
      </c>
      <c r="C66" s="93"/>
      <c r="D66" s="94"/>
      <c r="E66" s="244"/>
      <c r="F66" s="91"/>
      <c r="G66" s="92"/>
    </row>
    <row r="67" spans="1:7">
      <c r="A67" s="86"/>
      <c r="B67" s="245"/>
      <c r="C67" s="93">
        <v>4</v>
      </c>
      <c r="D67" s="94" t="s">
        <v>20</v>
      </c>
      <c r="E67" s="244"/>
      <c r="F67" s="91"/>
      <c r="G67" s="92">
        <f>C67*E67</f>
        <v>0</v>
      </c>
    </row>
    <row r="68" spans="1:7">
      <c r="A68" s="86"/>
      <c r="B68" s="111"/>
      <c r="C68" s="93"/>
      <c r="D68" s="94"/>
      <c r="E68" s="95"/>
      <c r="F68" s="91"/>
      <c r="G68" s="92"/>
    </row>
    <row r="69" spans="1:7">
      <c r="A69" s="86"/>
      <c r="B69" s="111"/>
      <c r="C69" s="93"/>
      <c r="D69" s="94"/>
      <c r="E69" s="95"/>
      <c r="F69" s="91"/>
      <c r="G69" s="92"/>
    </row>
    <row r="70" spans="1:7">
      <c r="A70" s="104" t="s">
        <v>83</v>
      </c>
      <c r="B70" s="134" t="s">
        <v>450</v>
      </c>
      <c r="C70" s="135"/>
      <c r="D70" s="134"/>
      <c r="E70" s="136"/>
      <c r="F70" s="137">
        <f>SUM(F44:F68)</f>
        <v>0</v>
      </c>
      <c r="G70" s="138">
        <f>SUM(G44:G68)</f>
        <v>0</v>
      </c>
    </row>
    <row r="71" spans="1:7">
      <c r="A71" s="86"/>
      <c r="B71" s="79"/>
      <c r="C71" s="89"/>
      <c r="D71" s="79"/>
      <c r="E71" s="90"/>
      <c r="F71" s="87"/>
      <c r="G71" s="88"/>
    </row>
    <row r="72" spans="1:7">
      <c r="A72" s="86"/>
      <c r="B72" s="79"/>
      <c r="C72" s="89"/>
      <c r="D72" s="79"/>
      <c r="E72" s="90"/>
      <c r="F72" s="87"/>
      <c r="G72" s="88"/>
    </row>
    <row r="73" spans="1:7">
      <c r="A73" s="86" t="s">
        <v>78</v>
      </c>
      <c r="B73" s="111" t="s">
        <v>451</v>
      </c>
      <c r="C73" s="93"/>
      <c r="D73" s="94"/>
      <c r="E73" s="95"/>
      <c r="F73" s="91"/>
      <c r="G73" s="92"/>
    </row>
    <row r="74" spans="1:7">
      <c r="A74" s="86"/>
      <c r="B74" s="111"/>
      <c r="C74" s="93"/>
      <c r="D74" s="94"/>
      <c r="E74" s="95"/>
      <c r="F74" s="91"/>
      <c r="G74" s="92"/>
    </row>
    <row r="75" spans="1:7">
      <c r="A75" s="86" t="s">
        <v>53</v>
      </c>
      <c r="B75" s="245" t="s">
        <v>452</v>
      </c>
      <c r="C75" s="93"/>
      <c r="D75" s="94"/>
      <c r="E75" s="95"/>
      <c r="F75" s="91"/>
      <c r="G75" s="92"/>
    </row>
    <row r="76" spans="1:7" ht="141.75" customHeight="1">
      <c r="A76" s="86"/>
      <c r="B76" s="245" t="s">
        <v>804</v>
      </c>
      <c r="C76" s="93"/>
      <c r="D76" s="94"/>
      <c r="E76" s="244"/>
      <c r="F76" s="91"/>
      <c r="G76" s="92"/>
    </row>
    <row r="77" spans="1:7">
      <c r="A77" s="86"/>
      <c r="B77" s="245"/>
      <c r="C77" s="93">
        <v>32</v>
      </c>
      <c r="D77" s="94" t="s">
        <v>36</v>
      </c>
      <c r="E77" s="244"/>
      <c r="F77" s="91"/>
      <c r="G77" s="92">
        <f>C77*E77</f>
        <v>0</v>
      </c>
    </row>
    <row r="78" spans="1:7">
      <c r="A78" s="86"/>
      <c r="B78" s="111"/>
      <c r="C78" s="93"/>
      <c r="D78" s="94"/>
      <c r="E78" s="244"/>
      <c r="F78" s="91"/>
      <c r="G78" s="92"/>
    </row>
    <row r="79" spans="1:7">
      <c r="A79" s="86" t="s">
        <v>54</v>
      </c>
      <c r="B79" s="245" t="s">
        <v>454</v>
      </c>
      <c r="C79" s="93"/>
      <c r="D79" s="94"/>
      <c r="E79" s="244"/>
      <c r="F79" s="91"/>
      <c r="G79" s="92"/>
    </row>
    <row r="80" spans="1:7" ht="39.75" customHeight="1">
      <c r="A80" s="86"/>
      <c r="B80" s="245" t="s">
        <v>453</v>
      </c>
      <c r="C80" s="93"/>
      <c r="D80" s="94"/>
      <c r="E80" s="244"/>
      <c r="F80" s="91"/>
      <c r="G80" s="92"/>
    </row>
    <row r="81" spans="1:7">
      <c r="A81" s="86"/>
      <c r="B81" s="245"/>
      <c r="C81" s="93">
        <v>1</v>
      </c>
      <c r="D81" s="94" t="s">
        <v>20</v>
      </c>
      <c r="E81" s="244"/>
      <c r="F81" s="91"/>
      <c r="G81" s="92">
        <f>C81*E81</f>
        <v>0</v>
      </c>
    </row>
    <row r="82" spans="1:7">
      <c r="A82" s="86"/>
      <c r="B82" s="111"/>
      <c r="C82" s="93"/>
      <c r="D82" s="94"/>
      <c r="E82" s="244"/>
      <c r="F82" s="91"/>
      <c r="G82" s="92"/>
    </row>
    <row r="83" spans="1:7">
      <c r="A83" s="86" t="s">
        <v>55</v>
      </c>
      <c r="B83" s="245" t="s">
        <v>455</v>
      </c>
      <c r="C83" s="93"/>
      <c r="D83" s="94"/>
      <c r="E83" s="244"/>
      <c r="F83" s="91"/>
      <c r="G83" s="92"/>
    </row>
    <row r="84" spans="1:7" ht="117.75" customHeight="1">
      <c r="A84" s="86"/>
      <c r="B84" s="245" t="s">
        <v>458</v>
      </c>
      <c r="C84" s="93"/>
      <c r="D84" s="94"/>
      <c r="E84" s="244"/>
      <c r="F84" s="91"/>
      <c r="G84" s="92"/>
    </row>
    <row r="85" spans="1:7">
      <c r="A85" s="96"/>
      <c r="B85" s="245" t="s">
        <v>456</v>
      </c>
      <c r="C85" s="93">
        <v>4</v>
      </c>
      <c r="D85" s="94" t="s">
        <v>20</v>
      </c>
      <c r="E85" s="244"/>
      <c r="F85" s="91"/>
      <c r="G85" s="92">
        <f>C85*E85</f>
        <v>0</v>
      </c>
    </row>
    <row r="86" spans="1:7">
      <c r="A86" s="96"/>
      <c r="B86" s="245" t="s">
        <v>457</v>
      </c>
      <c r="C86" s="93">
        <v>2</v>
      </c>
      <c r="D86" s="94" t="s">
        <v>20</v>
      </c>
      <c r="E86" s="244"/>
      <c r="F86" s="91"/>
      <c r="G86" s="92">
        <f>C86*E86</f>
        <v>0</v>
      </c>
    </row>
    <row r="87" spans="1:7">
      <c r="A87" s="86"/>
      <c r="B87" s="245"/>
      <c r="C87" s="93"/>
      <c r="D87" s="94"/>
      <c r="E87" s="95"/>
      <c r="F87" s="91"/>
      <c r="G87" s="92"/>
    </row>
    <row r="88" spans="1:7">
      <c r="A88" s="86"/>
      <c r="B88" s="111"/>
      <c r="C88" s="93"/>
      <c r="D88" s="94"/>
      <c r="E88" s="95"/>
      <c r="F88" s="91"/>
      <c r="G88" s="92"/>
    </row>
    <row r="89" spans="1:7">
      <c r="A89" s="104" t="s">
        <v>15</v>
      </c>
      <c r="B89" s="134" t="s">
        <v>459</v>
      </c>
      <c r="C89" s="135"/>
      <c r="D89" s="134"/>
      <c r="E89" s="136"/>
      <c r="F89" s="137">
        <f>SUM(F75:F87)</f>
        <v>0</v>
      </c>
      <c r="G89" s="138">
        <f>SUM(G75:G87)</f>
        <v>0</v>
      </c>
    </row>
    <row r="90" spans="1:7">
      <c r="A90" s="86"/>
      <c r="B90" s="79"/>
      <c r="C90" s="89"/>
      <c r="D90" s="79"/>
      <c r="E90" s="90"/>
      <c r="F90" s="87"/>
      <c r="G90" s="88"/>
    </row>
    <row r="91" spans="1:7">
      <c r="A91" s="86"/>
      <c r="B91" s="79"/>
      <c r="C91" s="89"/>
      <c r="D91" s="79"/>
      <c r="E91" s="90"/>
      <c r="F91" s="87"/>
      <c r="G91" s="88"/>
    </row>
    <row r="92" spans="1:7">
      <c r="A92" s="86" t="s">
        <v>79</v>
      </c>
      <c r="B92" s="111" t="s">
        <v>460</v>
      </c>
      <c r="F92" s="100"/>
      <c r="G92" s="101"/>
    </row>
    <row r="93" spans="1:7">
      <c r="F93" s="100"/>
      <c r="G93" s="101"/>
    </row>
    <row r="94" spans="1:7">
      <c r="A94" s="79" t="s">
        <v>17</v>
      </c>
      <c r="B94" s="245" t="s">
        <v>465</v>
      </c>
      <c r="C94" s="93"/>
      <c r="D94" s="94"/>
      <c r="E94" s="95"/>
      <c r="F94" s="91" t="s">
        <v>44</v>
      </c>
      <c r="G94" s="92" t="s">
        <v>44</v>
      </c>
    </row>
    <row r="95" spans="1:7" ht="276" customHeight="1">
      <c r="A95" s="86"/>
      <c r="B95" s="245" t="s">
        <v>1171</v>
      </c>
      <c r="C95" s="93"/>
      <c r="D95" s="94"/>
      <c r="E95" s="244"/>
      <c r="F95" s="91"/>
      <c r="G95" s="92"/>
    </row>
    <row r="96" spans="1:7">
      <c r="A96" s="96"/>
      <c r="B96" s="245" t="s">
        <v>461</v>
      </c>
      <c r="C96" s="93">
        <v>30</v>
      </c>
      <c r="D96" s="94" t="s">
        <v>36</v>
      </c>
      <c r="E96" s="244"/>
      <c r="F96" s="91"/>
      <c r="G96" s="92">
        <f>C96*E96</f>
        <v>0</v>
      </c>
    </row>
    <row r="97" spans="1:7">
      <c r="A97" s="96"/>
      <c r="B97" s="245" t="s">
        <v>462</v>
      </c>
      <c r="C97" s="93">
        <v>6</v>
      </c>
      <c r="D97" s="94" t="s">
        <v>36</v>
      </c>
      <c r="E97" s="244"/>
      <c r="F97" s="91"/>
      <c r="G97" s="92">
        <f>C97*E97</f>
        <v>0</v>
      </c>
    </row>
    <row r="98" spans="1:7">
      <c r="A98" s="96"/>
      <c r="B98" s="245" t="s">
        <v>463</v>
      </c>
      <c r="C98" s="93">
        <v>12</v>
      </c>
      <c r="D98" s="94" t="s">
        <v>36</v>
      </c>
      <c r="E98" s="244"/>
      <c r="F98" s="91"/>
      <c r="G98" s="92">
        <f>C98*E98</f>
        <v>0</v>
      </c>
    </row>
    <row r="99" spans="1:7">
      <c r="A99" s="96"/>
      <c r="B99" s="245" t="s">
        <v>464</v>
      </c>
      <c r="C99" s="93">
        <v>18</v>
      </c>
      <c r="D99" s="94" t="s">
        <v>36</v>
      </c>
      <c r="E99" s="244"/>
      <c r="F99" s="91"/>
      <c r="G99" s="92">
        <f>C99*E99</f>
        <v>0</v>
      </c>
    </row>
    <row r="100" spans="1:7">
      <c r="A100" s="96"/>
      <c r="B100" s="245"/>
      <c r="C100" s="93"/>
      <c r="D100" s="94"/>
      <c r="E100" s="244"/>
      <c r="F100" s="91"/>
      <c r="G100" s="92"/>
    </row>
    <row r="101" spans="1:7">
      <c r="A101" s="96" t="s">
        <v>18</v>
      </c>
      <c r="B101" s="245" t="s">
        <v>477</v>
      </c>
      <c r="C101" s="93"/>
      <c r="D101" s="94"/>
      <c r="E101" s="244"/>
      <c r="F101" s="91"/>
      <c r="G101" s="92"/>
    </row>
    <row r="102" spans="1:7" ht="76.5">
      <c r="A102" s="96"/>
      <c r="B102" s="245" t="s">
        <v>478</v>
      </c>
      <c r="C102" s="93"/>
      <c r="D102" s="94"/>
      <c r="E102" s="244"/>
      <c r="F102" s="91"/>
      <c r="G102" s="92"/>
    </row>
    <row r="103" spans="1:7">
      <c r="A103" s="96"/>
      <c r="B103" s="245" t="s">
        <v>463</v>
      </c>
      <c r="C103" s="93">
        <v>13</v>
      </c>
      <c r="D103" s="94" t="s">
        <v>20</v>
      </c>
      <c r="E103" s="244"/>
      <c r="F103" s="91"/>
      <c r="G103" s="92">
        <f>C103*E103</f>
        <v>0</v>
      </c>
    </row>
    <row r="104" spans="1:7">
      <c r="A104" s="96"/>
      <c r="B104" s="245" t="s">
        <v>464</v>
      </c>
      <c r="C104" s="93">
        <v>8</v>
      </c>
      <c r="D104" s="94" t="s">
        <v>20</v>
      </c>
      <c r="E104" s="244"/>
      <c r="F104" s="91"/>
      <c r="G104" s="92">
        <f>C104*E104</f>
        <v>0</v>
      </c>
    </row>
    <row r="105" spans="1:7">
      <c r="E105" s="247"/>
      <c r="F105" s="100"/>
      <c r="G105" s="101"/>
    </row>
    <row r="106" spans="1:7">
      <c r="A106" s="97" t="s">
        <v>19</v>
      </c>
      <c r="B106" s="245" t="s">
        <v>467</v>
      </c>
      <c r="E106" s="247"/>
      <c r="F106" s="100"/>
      <c r="G106" s="101"/>
    </row>
    <row r="107" spans="1:7" ht="38.25">
      <c r="B107" s="245" t="s">
        <v>466</v>
      </c>
      <c r="E107" s="247"/>
      <c r="F107" s="100"/>
      <c r="G107" s="101"/>
    </row>
    <row r="108" spans="1:7">
      <c r="B108" s="245" t="s">
        <v>464</v>
      </c>
      <c r="C108" s="93">
        <v>1</v>
      </c>
      <c r="D108" s="94" t="s">
        <v>20</v>
      </c>
      <c r="E108" s="244"/>
      <c r="F108" s="91"/>
      <c r="G108" s="92">
        <f>C108*E108</f>
        <v>0</v>
      </c>
    </row>
    <row r="109" spans="1:7">
      <c r="B109" s="245"/>
      <c r="C109" s="93"/>
      <c r="D109" s="94"/>
      <c r="E109" s="244"/>
      <c r="F109" s="91"/>
      <c r="G109" s="92"/>
    </row>
    <row r="110" spans="1:7">
      <c r="A110" s="79" t="s">
        <v>474</v>
      </c>
      <c r="B110" s="245" t="s">
        <v>468</v>
      </c>
      <c r="C110" s="112"/>
      <c r="D110" s="111"/>
      <c r="E110" s="277"/>
      <c r="F110" s="146"/>
      <c r="G110" s="147"/>
    </row>
    <row r="111" spans="1:7" ht="118.5" customHeight="1">
      <c r="A111" s="86"/>
      <c r="B111" s="245" t="s">
        <v>469</v>
      </c>
      <c r="C111" s="112"/>
      <c r="D111" s="111"/>
      <c r="E111" s="277"/>
      <c r="F111" s="146"/>
      <c r="G111" s="147"/>
    </row>
    <row r="112" spans="1:7">
      <c r="A112" s="86"/>
      <c r="B112" s="245"/>
      <c r="C112" s="93">
        <v>1</v>
      </c>
      <c r="D112" s="94" t="s">
        <v>20</v>
      </c>
      <c r="E112" s="244"/>
      <c r="F112" s="91"/>
      <c r="G112" s="92">
        <f>C112*E112</f>
        <v>0</v>
      </c>
    </row>
    <row r="113" spans="1:7">
      <c r="A113" s="86"/>
      <c r="B113" s="245"/>
      <c r="C113" s="93"/>
      <c r="D113" s="94"/>
      <c r="E113" s="244"/>
      <c r="F113" s="91"/>
      <c r="G113" s="92"/>
    </row>
    <row r="114" spans="1:7">
      <c r="A114" s="79" t="s">
        <v>475</v>
      </c>
      <c r="B114" s="245" t="s">
        <v>471</v>
      </c>
      <c r="C114" s="93"/>
      <c r="D114" s="94"/>
      <c r="E114" s="244"/>
      <c r="F114" s="91"/>
      <c r="G114" s="92"/>
    </row>
    <row r="115" spans="1:7" ht="51">
      <c r="B115" s="245" t="s">
        <v>470</v>
      </c>
      <c r="C115" s="93"/>
      <c r="D115" s="94"/>
      <c r="E115" s="244"/>
      <c r="F115" s="91"/>
      <c r="G115" s="92"/>
    </row>
    <row r="116" spans="1:7">
      <c r="B116" s="245"/>
      <c r="C116" s="93">
        <v>1</v>
      </c>
      <c r="D116" s="94" t="s">
        <v>20</v>
      </c>
      <c r="E116" s="244"/>
      <c r="F116" s="91"/>
      <c r="G116" s="92">
        <f>C116*E116</f>
        <v>0</v>
      </c>
    </row>
    <row r="117" spans="1:7">
      <c r="E117" s="247"/>
      <c r="F117" s="100"/>
      <c r="G117" s="101"/>
    </row>
    <row r="118" spans="1:7">
      <c r="A118" s="79" t="s">
        <v>476</v>
      </c>
      <c r="B118" s="245" t="s">
        <v>472</v>
      </c>
      <c r="C118" s="93"/>
      <c r="D118" s="94"/>
      <c r="E118" s="244"/>
      <c r="F118" s="91" t="s">
        <v>44</v>
      </c>
      <c r="G118" s="92" t="s">
        <v>44</v>
      </c>
    </row>
    <row r="119" spans="1:7" ht="77.25" customHeight="1">
      <c r="A119" s="86"/>
      <c r="B119" s="245" t="s">
        <v>473</v>
      </c>
      <c r="C119" s="93"/>
      <c r="D119" s="94"/>
      <c r="E119" s="244"/>
      <c r="F119" s="91"/>
      <c r="G119" s="92"/>
    </row>
    <row r="120" spans="1:7">
      <c r="A120" s="86"/>
      <c r="B120" s="245"/>
      <c r="C120" s="93">
        <f>9+3</f>
        <v>12</v>
      </c>
      <c r="D120" s="94" t="s">
        <v>36</v>
      </c>
      <c r="E120" s="244"/>
      <c r="F120" s="91"/>
      <c r="G120" s="92">
        <f>C120*E120</f>
        <v>0</v>
      </c>
    </row>
    <row r="121" spans="1:7">
      <c r="F121" s="100"/>
      <c r="G121" s="101"/>
    </row>
    <row r="122" spans="1:7">
      <c r="A122" s="129"/>
      <c r="B122" s="64"/>
      <c r="C122" s="64"/>
      <c r="D122" s="64"/>
      <c r="E122" s="64"/>
      <c r="F122" s="148"/>
      <c r="G122" s="149"/>
    </row>
    <row r="123" spans="1:7">
      <c r="A123" s="104" t="s">
        <v>16</v>
      </c>
      <c r="B123" s="134" t="s">
        <v>479</v>
      </c>
      <c r="C123" s="135"/>
      <c r="D123" s="134"/>
      <c r="E123" s="136"/>
      <c r="F123" s="137">
        <f>SUM(F93:F121)</f>
        <v>0</v>
      </c>
      <c r="G123" s="138">
        <f>SUM(G93:G121)</f>
        <v>0</v>
      </c>
    </row>
    <row r="124" spans="1:7">
      <c r="A124" s="129"/>
      <c r="B124" s="64"/>
      <c r="C124" s="64"/>
      <c r="D124" s="64"/>
      <c r="E124" s="64"/>
      <c r="F124" s="148"/>
      <c r="G124" s="149"/>
    </row>
    <row r="125" spans="1:7">
      <c r="A125" s="129"/>
      <c r="B125" s="64"/>
      <c r="C125" s="64"/>
      <c r="D125" s="64"/>
      <c r="E125" s="64"/>
      <c r="F125" s="148"/>
      <c r="G125" s="149"/>
    </row>
    <row r="126" spans="1:7">
      <c r="A126" s="86" t="s">
        <v>33</v>
      </c>
      <c r="B126" s="111" t="s">
        <v>480</v>
      </c>
      <c r="F126" s="100"/>
      <c r="G126" s="101"/>
    </row>
    <row r="127" spans="1:7">
      <c r="A127" s="86"/>
      <c r="B127" s="103"/>
      <c r="C127" s="93"/>
      <c r="D127" s="94"/>
      <c r="E127" s="95"/>
      <c r="F127" s="91"/>
      <c r="G127" s="92"/>
    </row>
    <row r="128" spans="1:7">
      <c r="A128" s="86" t="s">
        <v>26</v>
      </c>
      <c r="B128" s="103" t="s">
        <v>482</v>
      </c>
      <c r="C128" s="93"/>
      <c r="D128" s="94"/>
      <c r="E128" s="95"/>
      <c r="F128" s="91"/>
      <c r="G128" s="92"/>
    </row>
    <row r="129" spans="1:7" ht="219.75" customHeight="1">
      <c r="A129" s="86"/>
      <c r="B129" s="103" t="s">
        <v>481</v>
      </c>
      <c r="C129" s="93"/>
      <c r="D129" s="94"/>
      <c r="E129" s="244"/>
      <c r="F129" s="91"/>
      <c r="G129" s="92"/>
    </row>
    <row r="130" spans="1:7">
      <c r="A130" s="86"/>
      <c r="B130" s="103"/>
      <c r="C130" s="93">
        <v>7</v>
      </c>
      <c r="D130" s="94" t="s">
        <v>47</v>
      </c>
      <c r="E130" s="244"/>
      <c r="F130" s="91"/>
      <c r="G130" s="92">
        <f>C130*E130</f>
        <v>0</v>
      </c>
    </row>
    <row r="131" spans="1:7">
      <c r="A131" s="86"/>
      <c r="B131" s="103"/>
      <c r="C131" s="93"/>
      <c r="D131" s="94"/>
      <c r="E131" s="244"/>
      <c r="F131" s="91"/>
      <c r="G131" s="92"/>
    </row>
    <row r="132" spans="1:7">
      <c r="A132" s="86" t="s">
        <v>27</v>
      </c>
      <c r="B132" s="103" t="s">
        <v>488</v>
      </c>
      <c r="C132" s="93"/>
      <c r="D132" s="94"/>
      <c r="E132" s="244"/>
      <c r="F132" s="91"/>
      <c r="G132" s="92"/>
    </row>
    <row r="133" spans="1:7" ht="258.75" customHeight="1">
      <c r="A133" s="86"/>
      <c r="B133" s="103" t="s">
        <v>483</v>
      </c>
      <c r="C133" s="93"/>
      <c r="D133" s="94"/>
      <c r="E133" s="244"/>
      <c r="F133" s="91"/>
      <c r="G133" s="92"/>
    </row>
    <row r="134" spans="1:7">
      <c r="A134" s="86"/>
      <c r="B134" s="103"/>
      <c r="C134" s="93">
        <v>1</v>
      </c>
      <c r="D134" s="94" t="s">
        <v>47</v>
      </c>
      <c r="E134" s="244"/>
      <c r="F134" s="91"/>
      <c r="G134" s="92">
        <f>C134*E134</f>
        <v>0</v>
      </c>
    </row>
    <row r="135" spans="1:7">
      <c r="A135" s="86"/>
      <c r="B135" s="103"/>
      <c r="C135" s="93"/>
      <c r="D135" s="94"/>
      <c r="E135" s="244"/>
      <c r="F135" s="91"/>
      <c r="G135" s="92"/>
    </row>
    <row r="136" spans="1:7">
      <c r="A136" s="86" t="s">
        <v>87</v>
      </c>
      <c r="B136" s="103" t="s">
        <v>500</v>
      </c>
      <c r="C136" s="93"/>
      <c r="D136" s="94"/>
      <c r="E136" s="244"/>
      <c r="F136" s="91"/>
      <c r="G136" s="92"/>
    </row>
    <row r="137" spans="1:7" ht="204">
      <c r="A137" s="86"/>
      <c r="B137" s="103" t="s">
        <v>499</v>
      </c>
      <c r="C137" s="93"/>
      <c r="D137" s="94"/>
      <c r="E137" s="244"/>
      <c r="F137" s="91"/>
      <c r="G137" s="92"/>
    </row>
    <row r="138" spans="1:7">
      <c r="A138" s="86"/>
      <c r="B138" s="103"/>
      <c r="C138" s="93">
        <v>4</v>
      </c>
      <c r="D138" s="94" t="s">
        <v>47</v>
      </c>
      <c r="E138" s="244"/>
      <c r="F138" s="91"/>
      <c r="G138" s="92">
        <f>C138*E138</f>
        <v>0</v>
      </c>
    </row>
    <row r="139" spans="1:7">
      <c r="A139" s="86"/>
      <c r="B139" s="103"/>
      <c r="C139" s="93"/>
      <c r="D139" s="94"/>
      <c r="E139" s="244"/>
      <c r="F139" s="91"/>
      <c r="G139" s="92"/>
    </row>
    <row r="140" spans="1:7">
      <c r="A140" s="86" t="s">
        <v>368</v>
      </c>
      <c r="B140" s="103" t="s">
        <v>486</v>
      </c>
      <c r="C140" s="93"/>
      <c r="D140" s="94"/>
      <c r="E140" s="244"/>
      <c r="F140" s="91"/>
      <c r="G140" s="92"/>
    </row>
    <row r="141" spans="1:7" ht="85.5" customHeight="1">
      <c r="A141" s="86"/>
      <c r="B141" s="103" t="s">
        <v>484</v>
      </c>
      <c r="C141" s="93"/>
      <c r="D141" s="94"/>
      <c r="E141" s="244"/>
      <c r="F141" s="91"/>
      <c r="G141" s="92"/>
    </row>
    <row r="142" spans="1:7">
      <c r="A142" s="86"/>
      <c r="B142" s="103" t="s">
        <v>485</v>
      </c>
      <c r="C142" s="93">
        <v>7</v>
      </c>
      <c r="D142" s="94" t="s">
        <v>47</v>
      </c>
      <c r="E142" s="244"/>
      <c r="F142" s="91"/>
      <c r="G142" s="92">
        <f>C142*E142</f>
        <v>0</v>
      </c>
    </row>
    <row r="143" spans="1:7">
      <c r="A143" s="86"/>
      <c r="B143" s="103"/>
      <c r="C143" s="93"/>
      <c r="D143" s="94"/>
      <c r="E143" s="244"/>
      <c r="F143" s="91"/>
      <c r="G143" s="92"/>
    </row>
    <row r="144" spans="1:7">
      <c r="A144" s="86" t="s">
        <v>369</v>
      </c>
      <c r="B144" s="103" t="s">
        <v>487</v>
      </c>
      <c r="C144" s="93"/>
      <c r="D144" s="94"/>
      <c r="E144" s="244"/>
      <c r="F144" s="91"/>
      <c r="G144" s="92"/>
    </row>
    <row r="145" spans="1:7" ht="153">
      <c r="A145" s="86"/>
      <c r="B145" s="103" t="s">
        <v>489</v>
      </c>
      <c r="C145" s="93"/>
      <c r="D145" s="94"/>
      <c r="E145" s="244"/>
      <c r="F145" s="91"/>
      <c r="G145" s="92"/>
    </row>
    <row r="146" spans="1:7">
      <c r="A146" s="86"/>
      <c r="B146" s="103"/>
      <c r="C146" s="93">
        <v>1</v>
      </c>
      <c r="D146" s="94" t="s">
        <v>47</v>
      </c>
      <c r="E146" s="244"/>
      <c r="F146" s="91"/>
      <c r="G146" s="92">
        <f>C146*E146</f>
        <v>0</v>
      </c>
    </row>
    <row r="147" spans="1:7">
      <c r="A147" s="86"/>
      <c r="B147" s="103"/>
      <c r="C147" s="93"/>
      <c r="D147" s="94"/>
      <c r="E147" s="244"/>
      <c r="F147" s="91"/>
      <c r="G147" s="92"/>
    </row>
    <row r="148" spans="1:7">
      <c r="A148" s="86" t="s">
        <v>370</v>
      </c>
      <c r="B148" s="103" t="s">
        <v>491</v>
      </c>
      <c r="C148" s="93"/>
      <c r="D148" s="94"/>
      <c r="E148" s="244"/>
      <c r="F148" s="91"/>
      <c r="G148" s="92"/>
    </row>
    <row r="149" spans="1:7" ht="51">
      <c r="A149" s="86"/>
      <c r="B149" s="103" t="s">
        <v>490</v>
      </c>
      <c r="C149" s="93"/>
      <c r="D149" s="94"/>
      <c r="E149" s="244"/>
      <c r="F149" s="91"/>
      <c r="G149" s="92"/>
    </row>
    <row r="150" spans="1:7">
      <c r="A150" s="86"/>
      <c r="B150" s="103" t="s">
        <v>355</v>
      </c>
      <c r="C150" s="93">
        <v>1</v>
      </c>
      <c r="D150" s="94" t="s">
        <v>20</v>
      </c>
      <c r="E150" s="244"/>
      <c r="F150" s="91"/>
      <c r="G150" s="92">
        <f>C150*E150</f>
        <v>0</v>
      </c>
    </row>
    <row r="151" spans="1:7">
      <c r="A151" s="86"/>
      <c r="B151" s="103"/>
      <c r="C151" s="93"/>
      <c r="D151" s="94"/>
      <c r="E151" s="244"/>
      <c r="F151" s="91"/>
      <c r="G151" s="92"/>
    </row>
    <row r="152" spans="1:7">
      <c r="A152" s="86" t="s">
        <v>371</v>
      </c>
      <c r="B152" s="103" t="s">
        <v>492</v>
      </c>
      <c r="C152" s="93"/>
      <c r="D152" s="94"/>
      <c r="E152" s="244"/>
      <c r="F152" s="91"/>
      <c r="G152" s="92"/>
    </row>
    <row r="153" spans="1:7" ht="127.5">
      <c r="A153" s="86"/>
      <c r="B153" s="103" t="s">
        <v>493</v>
      </c>
      <c r="C153" s="93"/>
      <c r="D153" s="94"/>
      <c r="E153" s="244"/>
      <c r="F153" s="91"/>
      <c r="G153" s="92"/>
    </row>
    <row r="154" spans="1:7">
      <c r="A154" s="86"/>
      <c r="B154" s="103"/>
      <c r="C154" s="93">
        <v>7</v>
      </c>
      <c r="D154" s="94" t="s">
        <v>20</v>
      </c>
      <c r="E154" s="244"/>
      <c r="F154" s="91"/>
      <c r="G154" s="92">
        <f>C154*E154</f>
        <v>0</v>
      </c>
    </row>
    <row r="155" spans="1:7">
      <c r="A155" s="86"/>
      <c r="B155" s="103"/>
      <c r="C155" s="93"/>
      <c r="D155" s="94"/>
      <c r="E155" s="244"/>
      <c r="F155" s="91"/>
      <c r="G155" s="92"/>
    </row>
    <row r="156" spans="1:7">
      <c r="A156" s="86" t="s">
        <v>372</v>
      </c>
      <c r="B156" s="103" t="s">
        <v>495</v>
      </c>
      <c r="C156" s="93"/>
      <c r="D156" s="94"/>
      <c r="E156" s="244"/>
      <c r="F156" s="91"/>
      <c r="G156" s="92"/>
    </row>
    <row r="157" spans="1:7" ht="89.25">
      <c r="A157" s="86"/>
      <c r="B157" s="103" t="s">
        <v>494</v>
      </c>
      <c r="C157" s="93"/>
      <c r="D157" s="94"/>
      <c r="E157" s="244"/>
      <c r="F157" s="91"/>
      <c r="G157" s="92"/>
    </row>
    <row r="158" spans="1:7">
      <c r="A158" s="86"/>
      <c r="B158" s="103"/>
      <c r="C158" s="93">
        <v>7</v>
      </c>
      <c r="D158" s="94" t="s">
        <v>20</v>
      </c>
      <c r="E158" s="244"/>
      <c r="F158" s="91"/>
      <c r="G158" s="92">
        <f>C158*E158</f>
        <v>0</v>
      </c>
    </row>
    <row r="159" spans="1:7">
      <c r="A159" s="86"/>
      <c r="B159" s="103"/>
      <c r="C159" s="93"/>
      <c r="D159" s="94"/>
      <c r="E159" s="244"/>
      <c r="F159" s="91"/>
      <c r="G159" s="92"/>
    </row>
    <row r="160" spans="1:7">
      <c r="A160" s="86" t="s">
        <v>373</v>
      </c>
      <c r="B160" s="103" t="s">
        <v>496</v>
      </c>
      <c r="C160" s="93"/>
      <c r="D160" s="94"/>
      <c r="E160" s="244"/>
      <c r="F160" s="91"/>
      <c r="G160" s="92"/>
    </row>
    <row r="161" spans="1:7" ht="114.75">
      <c r="A161" s="86"/>
      <c r="B161" s="103" t="s">
        <v>497</v>
      </c>
      <c r="C161" s="93"/>
      <c r="D161" s="94"/>
      <c r="E161" s="244"/>
      <c r="F161" s="91"/>
      <c r="G161" s="92"/>
    </row>
    <row r="162" spans="1:7">
      <c r="A162" s="86"/>
      <c r="B162" s="103"/>
      <c r="C162" s="93">
        <v>1</v>
      </c>
      <c r="D162" s="94" t="s">
        <v>20</v>
      </c>
      <c r="E162" s="244"/>
      <c r="F162" s="91"/>
      <c r="G162" s="92">
        <f>C162*E162</f>
        <v>0</v>
      </c>
    </row>
    <row r="163" spans="1:7">
      <c r="A163" s="86"/>
      <c r="B163" s="103"/>
      <c r="C163" s="93"/>
      <c r="D163" s="94"/>
      <c r="E163" s="244"/>
      <c r="F163" s="91"/>
      <c r="G163" s="92"/>
    </row>
    <row r="164" spans="1:7">
      <c r="A164" s="86" t="s">
        <v>374</v>
      </c>
      <c r="B164" s="103" t="s">
        <v>498</v>
      </c>
      <c r="C164" s="93"/>
      <c r="D164" s="94"/>
      <c r="E164" s="244"/>
      <c r="F164" s="91"/>
      <c r="G164" s="92"/>
    </row>
    <row r="165" spans="1:7" ht="89.25">
      <c r="A165" s="86"/>
      <c r="B165" s="103" t="s">
        <v>1163</v>
      </c>
      <c r="C165" s="93"/>
      <c r="D165" s="94"/>
      <c r="E165" s="244"/>
      <c r="F165" s="91"/>
      <c r="G165" s="92"/>
    </row>
    <row r="166" spans="1:7" ht="13.5" customHeight="1">
      <c r="A166" s="86"/>
      <c r="B166" s="103"/>
      <c r="C166" s="93">
        <v>3</v>
      </c>
      <c r="D166" s="94" t="s">
        <v>20</v>
      </c>
      <c r="E166" s="244"/>
      <c r="F166" s="91"/>
      <c r="G166" s="92">
        <f>C166*E166</f>
        <v>0</v>
      </c>
    </row>
    <row r="167" spans="1:7">
      <c r="A167" s="86"/>
      <c r="B167" s="103"/>
      <c r="C167" s="93"/>
      <c r="D167" s="94"/>
      <c r="E167" s="244"/>
      <c r="F167" s="91"/>
      <c r="G167" s="92"/>
    </row>
    <row r="168" spans="1:7">
      <c r="A168" s="86" t="s">
        <v>858</v>
      </c>
      <c r="B168" s="103" t="s">
        <v>502</v>
      </c>
      <c r="C168" s="93"/>
      <c r="D168" s="94"/>
      <c r="E168" s="244"/>
      <c r="F168" s="91"/>
      <c r="G168" s="92"/>
    </row>
    <row r="169" spans="1:7" ht="41.25" customHeight="1">
      <c r="A169" s="86"/>
      <c r="B169" s="103" t="s">
        <v>501</v>
      </c>
      <c r="C169" s="93"/>
      <c r="D169" s="94"/>
      <c r="E169" s="278"/>
      <c r="F169" s="91"/>
      <c r="G169" s="92"/>
    </row>
    <row r="170" spans="1:7">
      <c r="A170" s="86"/>
      <c r="B170" s="103"/>
      <c r="C170" s="93">
        <v>3</v>
      </c>
      <c r="D170" s="94" t="s">
        <v>20</v>
      </c>
      <c r="E170" s="244"/>
      <c r="F170" s="91"/>
      <c r="G170" s="92">
        <f>C170*E170</f>
        <v>0</v>
      </c>
    </row>
    <row r="171" spans="1:7">
      <c r="A171" s="86"/>
      <c r="B171" s="103"/>
      <c r="C171" s="93"/>
      <c r="D171" s="94"/>
      <c r="E171" s="95"/>
      <c r="F171" s="91"/>
      <c r="G171" s="92"/>
    </row>
    <row r="172" spans="1:7">
      <c r="A172" s="86"/>
      <c r="B172" s="103"/>
      <c r="C172" s="93"/>
      <c r="D172" s="94"/>
      <c r="E172" s="95"/>
      <c r="F172" s="91"/>
      <c r="G172" s="92"/>
    </row>
    <row r="173" spans="1:7">
      <c r="A173" s="104" t="s">
        <v>33</v>
      </c>
      <c r="B173" s="105" t="s">
        <v>1137</v>
      </c>
      <c r="C173" s="106"/>
      <c r="D173" s="105"/>
      <c r="E173" s="107"/>
      <c r="F173" s="108">
        <f>SUM(F128:F171)</f>
        <v>0</v>
      </c>
      <c r="G173" s="109">
        <f>SUM(G128:G171)</f>
        <v>0</v>
      </c>
    </row>
    <row r="174" spans="1:7">
      <c r="A174" s="86"/>
      <c r="B174" s="111"/>
      <c r="C174" s="112"/>
      <c r="D174" s="111"/>
      <c r="E174" s="113"/>
      <c r="F174" s="113"/>
      <c r="G174" s="113"/>
    </row>
    <row r="175" spans="1:7">
      <c r="A175" s="86"/>
      <c r="B175" s="111"/>
      <c r="C175" s="112"/>
      <c r="D175" s="111"/>
      <c r="E175" s="96"/>
      <c r="F175" s="113"/>
      <c r="G175" s="113"/>
    </row>
    <row r="176" spans="1:7">
      <c r="A176" s="86"/>
      <c r="B176" s="111"/>
      <c r="C176" s="112"/>
      <c r="D176" s="111"/>
      <c r="E176" s="113"/>
      <c r="F176" s="113"/>
      <c r="G176" s="113"/>
    </row>
    <row r="177" spans="1:7">
      <c r="A177" s="86"/>
      <c r="B177" s="111"/>
      <c r="C177" s="93"/>
      <c r="D177" s="94"/>
      <c r="E177" s="95"/>
      <c r="F177" s="95"/>
      <c r="G177" s="95"/>
    </row>
    <row r="178" spans="1:7">
      <c r="A178" s="86"/>
      <c r="B178" s="114" t="s">
        <v>51</v>
      </c>
      <c r="C178" s="93"/>
      <c r="D178" s="94"/>
      <c r="E178" s="95"/>
      <c r="F178" s="95"/>
      <c r="G178" s="95"/>
    </row>
    <row r="179" spans="1:7">
      <c r="A179" s="79"/>
      <c r="B179" s="111"/>
      <c r="C179" s="112"/>
      <c r="D179" s="111"/>
      <c r="E179" s="113"/>
      <c r="F179" s="113"/>
      <c r="G179" s="113"/>
    </row>
    <row r="180" spans="1:7">
      <c r="A180" s="115" t="str">
        <f>A40</f>
        <v>1.</v>
      </c>
      <c r="B180" s="116" t="str">
        <f>B40</f>
        <v>UKUPNO VANJSKA INSTALACIJA VODOVODA:</v>
      </c>
      <c r="C180" s="106"/>
      <c r="D180" s="105"/>
      <c r="E180" s="107"/>
      <c r="F180" s="150">
        <f>F40</f>
        <v>0</v>
      </c>
      <c r="G180" s="150">
        <f>G40</f>
        <v>0</v>
      </c>
    </row>
    <row r="181" spans="1:7">
      <c r="A181" s="118" t="str">
        <f>A70</f>
        <v xml:space="preserve">2. </v>
      </c>
      <c r="B181" s="120" t="str">
        <f>B70</f>
        <v>UKUPNO UNUTARNJA INSTALACIJA VODOVODA:</v>
      </c>
      <c r="C181" s="119"/>
      <c r="D181" s="120"/>
      <c r="E181" s="121"/>
      <c r="F181" s="117">
        <f>F70</f>
        <v>0</v>
      </c>
      <c r="G181" s="117">
        <f>G70</f>
        <v>0</v>
      </c>
    </row>
    <row r="182" spans="1:7">
      <c r="A182" s="118" t="str">
        <f>A89</f>
        <v>3.</v>
      </c>
      <c r="B182" s="120" t="str">
        <f>B89</f>
        <v>UKUPNO HIDRANTSKA MREŽA:</v>
      </c>
      <c r="C182" s="119"/>
      <c r="D182" s="120"/>
      <c r="E182" s="121"/>
      <c r="F182" s="117">
        <f>F89</f>
        <v>0</v>
      </c>
      <c r="G182" s="117">
        <f>G89</f>
        <v>0</v>
      </c>
    </row>
    <row r="183" spans="1:7">
      <c r="A183" s="118" t="str">
        <f>A123</f>
        <v>4.</v>
      </c>
      <c r="B183" s="120" t="str">
        <f>B123</f>
        <v>UKUPNO INSTALACIJA KANALIZACIJE:</v>
      </c>
      <c r="C183" s="119"/>
      <c r="D183" s="120"/>
      <c r="E183" s="121"/>
      <c r="F183" s="117">
        <f>F123</f>
        <v>0</v>
      </c>
      <c r="G183" s="117">
        <f>G123</f>
        <v>0</v>
      </c>
    </row>
    <row r="184" spans="1:7">
      <c r="A184" s="118" t="str">
        <f>A173</f>
        <v>5.</v>
      </c>
      <c r="B184" s="120" t="str">
        <f>B173</f>
        <v>UKUPNO SANITARNA OPREMA :</v>
      </c>
      <c r="C184" s="119"/>
      <c r="D184" s="120"/>
      <c r="E184" s="121"/>
      <c r="F184" s="117">
        <f>F173</f>
        <v>0</v>
      </c>
      <c r="G184" s="117">
        <f>G173</f>
        <v>0</v>
      </c>
    </row>
    <row r="185" spans="1:7" s="98" customFormat="1" ht="15.75" thickBot="1">
      <c r="A185" s="79"/>
      <c r="B185" s="122"/>
      <c r="C185" s="123"/>
      <c r="D185" s="122"/>
      <c r="E185" s="124"/>
      <c r="F185" s="125"/>
      <c r="G185" s="125"/>
    </row>
    <row r="186" spans="1:7" s="98" customFormat="1" ht="15.75" thickBot="1">
      <c r="A186" s="79"/>
      <c r="B186" s="126" t="s">
        <v>917</v>
      </c>
      <c r="C186" s="127"/>
      <c r="D186" s="126"/>
      <c r="E186" s="341">
        <f>SUM(F180:F184)</f>
        <v>0</v>
      </c>
      <c r="F186" s="341"/>
      <c r="G186" s="341"/>
    </row>
    <row r="187" spans="1:7" s="98" customFormat="1" ht="15.75" thickBot="1">
      <c r="A187" s="97"/>
      <c r="C187" s="99"/>
      <c r="F187" s="128"/>
      <c r="G187" s="128"/>
    </row>
    <row r="188" spans="1:7" ht="15.75" thickBot="1">
      <c r="B188" s="126" t="s">
        <v>918</v>
      </c>
      <c r="C188" s="126"/>
      <c r="D188" s="126"/>
      <c r="E188" s="341">
        <f>SUM(G180:G184)</f>
        <v>0</v>
      </c>
      <c r="F188" s="341"/>
      <c r="G188" s="341"/>
    </row>
  </sheetData>
  <mergeCells count="4">
    <mergeCell ref="E186:G186"/>
    <mergeCell ref="E188:G188"/>
    <mergeCell ref="A1:A3"/>
    <mergeCell ref="A4:B4"/>
  </mergeCells>
  <pageMargins left="0.98425196850393704" right="0.23622047244094491" top="0.94488188976377963" bottom="0.55118110236220474" header="0.31496062992125984" footer="0.31496062992125984"/>
  <pageSetup paperSize="9" scale="90"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rowBreaks count="6" manualBreakCount="6">
    <brk id="50" max="16383" man="1"/>
    <brk id="78" max="16383" man="1"/>
    <brk id="100" max="16383" man="1"/>
    <brk id="125" max="16383" man="1"/>
    <brk id="135"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Zeros="0" view="pageBreakPreview" topLeftCell="A30" zoomScaleNormal="100" zoomScaleSheetLayoutView="100" workbookViewId="0">
      <selection activeCell="F46" sqref="F46:H46"/>
    </sheetView>
  </sheetViews>
  <sheetFormatPr defaultColWidth="9.140625" defaultRowHeight="15"/>
  <cols>
    <col min="1" max="1" width="3.7109375" style="56" customWidth="1"/>
    <col min="2" max="2" width="4.140625" style="16" customWidth="1"/>
    <col min="3" max="3" width="42.7109375" style="16" customWidth="1"/>
    <col min="4" max="4" width="7.7109375" style="59" customWidth="1"/>
    <col min="5" max="5" width="5.7109375" style="16" customWidth="1"/>
    <col min="6" max="6" width="9.7109375" style="16" customWidth="1"/>
    <col min="7" max="8" width="12.140625" style="16" bestFit="1" customWidth="1"/>
    <col min="9" max="9" width="14.7109375" style="57" customWidth="1"/>
    <col min="10" max="11" width="9.140625" style="57"/>
    <col min="12" max="12" width="42.42578125" style="57" customWidth="1"/>
    <col min="13" max="16384" width="9.140625" style="57"/>
  </cols>
  <sheetData>
    <row r="1" spans="1:9" ht="18.75">
      <c r="A1" s="22"/>
      <c r="B1" s="24"/>
      <c r="C1" s="220" t="s">
        <v>913</v>
      </c>
      <c r="D1" s="8"/>
      <c r="E1" s="9"/>
      <c r="F1" s="38"/>
      <c r="G1" s="38"/>
      <c r="H1" s="38"/>
    </row>
    <row r="2" spans="1:9" ht="7.5" customHeight="1">
      <c r="A2" s="22"/>
      <c r="B2" s="24"/>
      <c r="C2" s="18"/>
      <c r="D2" s="8"/>
      <c r="E2" s="9"/>
      <c r="F2" s="38"/>
      <c r="G2" s="38"/>
      <c r="H2" s="38"/>
    </row>
    <row r="3" spans="1:9" ht="21">
      <c r="A3" s="22"/>
      <c r="B3" s="24"/>
      <c r="C3" s="221" t="s">
        <v>914</v>
      </c>
      <c r="D3" s="8"/>
      <c r="E3" s="9"/>
      <c r="F3" s="38"/>
      <c r="G3" s="38"/>
      <c r="H3" s="38"/>
    </row>
    <row r="4" spans="1:9" ht="5.25" customHeight="1">
      <c r="A4" s="22"/>
      <c r="B4" s="24"/>
      <c r="C4" s="18"/>
      <c r="D4" s="8"/>
      <c r="E4" s="9"/>
      <c r="F4" s="38"/>
      <c r="G4" s="38"/>
      <c r="H4" s="38"/>
    </row>
    <row r="5" spans="1:9" ht="15" customHeight="1">
      <c r="A5" s="22"/>
      <c r="B5" s="24"/>
      <c r="C5" s="336" t="str">
        <f>'GRAD-OBRTNICKI'!B735</f>
        <v>GRAĐEVINSKO-OBRTNIČKI RADOVI  bez PDV-a FAZA I:</v>
      </c>
      <c r="D5" s="336"/>
      <c r="E5" s="336"/>
      <c r="F5" s="335">
        <f>'GRAD-OBRTNICKI'!G735</f>
        <v>0</v>
      </c>
      <c r="G5" s="335"/>
      <c r="H5" s="335"/>
      <c r="I5" s="58"/>
    </row>
    <row r="6" spans="1:9" ht="9.9499999999999993" customHeight="1">
      <c r="A6" s="22"/>
      <c r="B6" s="24"/>
      <c r="C6" s="222"/>
      <c r="D6" s="222"/>
      <c r="E6" s="222"/>
      <c r="F6" s="223"/>
      <c r="G6" s="223"/>
      <c r="H6" s="223"/>
      <c r="I6" s="58"/>
    </row>
    <row r="7" spans="1:9" ht="15" customHeight="1">
      <c r="A7" s="22"/>
      <c r="B7" s="24"/>
      <c r="C7" s="336" t="str">
        <f>Fasada!B440</f>
        <v>OBNOVA PROČELJA bez PDV-a FAZA I::</v>
      </c>
      <c r="D7" s="336"/>
      <c r="E7" s="336"/>
      <c r="F7" s="335">
        <f>Fasada!E440</f>
        <v>0</v>
      </c>
      <c r="G7" s="335"/>
      <c r="H7" s="335"/>
      <c r="I7" s="58"/>
    </row>
    <row r="8" spans="1:9" ht="9.9499999999999993" customHeight="1">
      <c r="A8" s="22"/>
      <c r="B8" s="24"/>
      <c r="C8" s="222"/>
      <c r="D8" s="222"/>
      <c r="E8" s="222"/>
      <c r="F8" s="223"/>
      <c r="G8" s="223"/>
      <c r="H8" s="223"/>
      <c r="I8" s="58"/>
    </row>
    <row r="9" spans="1:9" ht="15" customHeight="1">
      <c r="A9" s="22"/>
      <c r="B9" s="24"/>
      <c r="C9" s="334" t="str">
        <f>ELEKTRO!B227</f>
        <v>ELEKTROINSTALACIJE bez PDV-a FAZA I:</v>
      </c>
      <c r="D9" s="334"/>
      <c r="E9" s="334"/>
      <c r="F9" s="335">
        <f>ELEKTRO!E227</f>
        <v>0</v>
      </c>
      <c r="G9" s="335"/>
      <c r="H9" s="335"/>
      <c r="I9" s="58"/>
    </row>
    <row r="10" spans="1:9" ht="9.9499999999999993" customHeight="1">
      <c r="A10" s="22"/>
      <c r="B10" s="24"/>
      <c r="C10" s="222"/>
      <c r="D10" s="222"/>
      <c r="E10" s="222"/>
      <c r="F10" s="223"/>
      <c r="G10" s="223"/>
      <c r="H10" s="223"/>
      <c r="I10" s="58"/>
    </row>
    <row r="11" spans="1:9" ht="15" customHeight="1">
      <c r="A11" s="22"/>
      <c r="B11" s="24"/>
      <c r="C11" s="334" t="str">
        <f>VATRODOJAVA!B200</f>
        <v>VATRODOJAVA bez PDV-a FAZA I:</v>
      </c>
      <c r="D11" s="334"/>
      <c r="E11" s="334"/>
      <c r="F11" s="335">
        <f>VATRODOJAVA!E200</f>
        <v>0</v>
      </c>
      <c r="G11" s="335"/>
      <c r="H11" s="335"/>
      <c r="I11" s="58"/>
    </row>
    <row r="12" spans="1:9" ht="9.9499999999999993" customHeight="1">
      <c r="A12" s="22"/>
      <c r="B12" s="24"/>
      <c r="C12" s="222"/>
      <c r="D12" s="222"/>
      <c r="E12" s="222"/>
      <c r="F12" s="223"/>
      <c r="G12" s="223"/>
      <c r="H12" s="223"/>
      <c r="I12" s="58"/>
    </row>
    <row r="13" spans="1:9" ht="15" customHeight="1">
      <c r="A13" s="22"/>
      <c r="B13" s="24"/>
      <c r="C13" s="334" t="str">
        <f>GHV!B283</f>
        <v>GRIJANJE HLAĐENJE I VENTILACIJA   bez PDV-a  I.FAZA:</v>
      </c>
      <c r="D13" s="334"/>
      <c r="E13" s="334"/>
      <c r="F13" s="335">
        <f>GHV!E283</f>
        <v>0</v>
      </c>
      <c r="G13" s="335"/>
      <c r="H13" s="335"/>
      <c r="I13" s="58"/>
    </row>
    <row r="14" spans="1:9" ht="9.9499999999999993" customHeight="1">
      <c r="A14" s="22"/>
      <c r="B14" s="24"/>
      <c r="C14" s="222"/>
      <c r="D14" s="222"/>
      <c r="E14" s="222"/>
      <c r="F14" s="223"/>
      <c r="G14" s="223"/>
      <c r="H14" s="223"/>
      <c r="I14" s="58"/>
    </row>
    <row r="15" spans="1:9" ht="15" customHeight="1">
      <c r="A15" s="22"/>
      <c r="B15" s="24"/>
      <c r="C15" s="334" t="str">
        <f>rampa!B21</f>
        <v>KOSO PODIZNA PLATFORMA  bez PDV-a FAZA I:</v>
      </c>
      <c r="D15" s="334"/>
      <c r="E15" s="334"/>
      <c r="F15" s="335">
        <f>rampa!E21</f>
        <v>0</v>
      </c>
      <c r="G15" s="335"/>
      <c r="H15" s="335"/>
      <c r="I15" s="58"/>
    </row>
    <row r="16" spans="1:9" ht="9.9499999999999993" customHeight="1">
      <c r="A16" s="22"/>
      <c r="B16" s="24"/>
      <c r="C16" s="222"/>
      <c r="D16" s="222"/>
      <c r="E16" s="222"/>
      <c r="F16" s="223"/>
      <c r="G16" s="223"/>
      <c r="H16" s="223"/>
      <c r="I16" s="58"/>
    </row>
    <row r="17" spans="1:9" ht="15" customHeight="1">
      <c r="A17" s="22"/>
      <c r="B17" s="24"/>
      <c r="C17" s="334" t="str">
        <f>ViK!B186</f>
        <v>VODOVOD I KANALIZACIJA bez PDV-a FAZA I:</v>
      </c>
      <c r="D17" s="334"/>
      <c r="E17" s="334"/>
      <c r="F17" s="335">
        <f>ViK!E186</f>
        <v>0</v>
      </c>
      <c r="G17" s="335"/>
      <c r="H17" s="335"/>
      <c r="I17" s="58"/>
    </row>
    <row r="18" spans="1:9" ht="15.75" thickBot="1">
      <c r="A18" s="22"/>
      <c r="B18" s="24"/>
      <c r="C18" s="18"/>
      <c r="D18" s="8"/>
      <c r="E18" s="9"/>
      <c r="F18" s="38"/>
      <c r="G18" s="38"/>
      <c r="H18" s="38"/>
    </row>
    <row r="19" spans="1:9" s="16" customFormat="1" ht="26.25" customHeight="1" thickBot="1">
      <c r="A19" s="25"/>
      <c r="B19" s="12"/>
      <c r="C19" s="226" t="s">
        <v>927</v>
      </c>
      <c r="D19" s="227"/>
      <c r="E19" s="228"/>
      <c r="F19" s="333">
        <f>F5+F7+F9+F11+F13+F15+F17</f>
        <v>0</v>
      </c>
      <c r="G19" s="333"/>
      <c r="H19" s="333"/>
    </row>
    <row r="20" spans="1:9" s="16" customFormat="1">
      <c r="A20" s="25"/>
      <c r="B20" s="15"/>
      <c r="C20" s="15"/>
      <c r="D20" s="14"/>
      <c r="E20" s="15"/>
      <c r="F20" s="15"/>
      <c r="G20" s="41"/>
      <c r="H20" s="41"/>
    </row>
    <row r="21" spans="1:9">
      <c r="A21" s="22"/>
      <c r="B21" s="15"/>
      <c r="C21" s="15"/>
      <c r="D21" s="14"/>
      <c r="E21" s="15"/>
      <c r="F21" s="15"/>
      <c r="G21" s="15"/>
      <c r="H21" s="15"/>
    </row>
    <row r="22" spans="1:9" ht="21">
      <c r="A22" s="22"/>
      <c r="B22" s="15"/>
      <c r="C22" s="221" t="s">
        <v>928</v>
      </c>
      <c r="D22" s="8"/>
      <c r="E22" s="9"/>
      <c r="F22" s="38"/>
      <c r="G22" s="38"/>
      <c r="H22" s="38"/>
    </row>
    <row r="23" spans="1:9" ht="9.75" customHeight="1">
      <c r="A23" s="22"/>
      <c r="B23" s="15"/>
      <c r="C23" s="18"/>
      <c r="D23" s="8"/>
      <c r="E23" s="9"/>
      <c r="F23" s="38"/>
      <c r="G23" s="38"/>
      <c r="H23" s="38"/>
    </row>
    <row r="24" spans="1:9">
      <c r="A24" s="22"/>
      <c r="B24" s="15"/>
      <c r="C24" s="334" t="str">
        <f>'GRAD-OBRTNICKI'!B737</f>
        <v>GRAĐEVINSKO-OBRTNIČKI RADOVI  bez PDV-a FAZA II:</v>
      </c>
      <c r="D24" s="334"/>
      <c r="E24" s="334"/>
      <c r="F24" s="335">
        <f>'GRAD-OBRTNICKI'!G737</f>
        <v>0</v>
      </c>
      <c r="G24" s="335"/>
      <c r="H24" s="335"/>
    </row>
    <row r="25" spans="1:9" ht="9.9499999999999993" customHeight="1">
      <c r="A25" s="22"/>
      <c r="B25" s="15"/>
      <c r="C25" s="222"/>
      <c r="D25" s="222"/>
      <c r="E25" s="222"/>
      <c r="F25" s="223"/>
      <c r="G25" s="223"/>
      <c r="H25" s="223"/>
    </row>
    <row r="26" spans="1:9">
      <c r="A26" s="22"/>
      <c r="B26" s="15"/>
      <c r="C26" s="334" t="str">
        <f>Fasada!B442</f>
        <v>OBNOVA PROČELJA  bez PDV-a FAZA II:</v>
      </c>
      <c r="D26" s="334"/>
      <c r="E26" s="334"/>
      <c r="F26" s="335">
        <f>Fasada!E442</f>
        <v>0</v>
      </c>
      <c r="G26" s="335"/>
      <c r="H26" s="335"/>
    </row>
    <row r="27" spans="1:9" ht="9.9499999999999993" customHeight="1">
      <c r="A27" s="22"/>
      <c r="B27" s="15"/>
      <c r="C27" s="222"/>
      <c r="D27" s="222"/>
      <c r="E27" s="222"/>
      <c r="F27" s="223"/>
      <c r="G27" s="223"/>
      <c r="H27" s="223"/>
    </row>
    <row r="28" spans="1:9">
      <c r="A28" s="22"/>
      <c r="B28" s="15"/>
      <c r="C28" s="334" t="str">
        <f>ELEKTRO!B229</f>
        <v>ELEKTROINSTALACIJE  bez PDV-a FAZA II:</v>
      </c>
      <c r="D28" s="334"/>
      <c r="E28" s="334"/>
      <c r="F28" s="335">
        <f>ELEKTRO!E229</f>
        <v>0</v>
      </c>
      <c r="G28" s="335"/>
      <c r="H28" s="335"/>
    </row>
    <row r="29" spans="1:9">
      <c r="A29" s="22"/>
      <c r="B29" s="15"/>
      <c r="C29" s="222"/>
      <c r="D29" s="222"/>
      <c r="E29" s="222"/>
      <c r="F29" s="223"/>
      <c r="G29" s="223"/>
      <c r="H29" s="223"/>
    </row>
    <row r="30" spans="1:9">
      <c r="A30" s="22"/>
      <c r="B30" s="15"/>
      <c r="C30" s="334" t="str">
        <f>VATRODOJAVA!B202</f>
        <v>VATRODOJAVA  bez PDV-a FAZA II:</v>
      </c>
      <c r="D30" s="334"/>
      <c r="E30" s="334"/>
      <c r="F30" s="335">
        <f>VATRODOJAVA!E202</f>
        <v>0</v>
      </c>
      <c r="G30" s="335"/>
      <c r="H30" s="335"/>
    </row>
    <row r="31" spans="1:9" ht="9.9499999999999993" customHeight="1">
      <c r="A31" s="22"/>
      <c r="B31" s="15"/>
      <c r="C31" s="222"/>
      <c r="D31" s="222"/>
      <c r="E31" s="222"/>
      <c r="F31" s="223"/>
      <c r="G31" s="223"/>
      <c r="H31" s="223"/>
    </row>
    <row r="32" spans="1:9">
      <c r="A32" s="22"/>
      <c r="B32" s="15"/>
      <c r="C32" s="334" t="str">
        <f>GHV!B285</f>
        <v>GRIJANJE HLAĐENJE I VENTILACIJA  bez PDV-a  II.FAZA  :</v>
      </c>
      <c r="D32" s="334"/>
      <c r="E32" s="334"/>
      <c r="F32" s="335">
        <f>GHV!E285</f>
        <v>0</v>
      </c>
      <c r="G32" s="335"/>
      <c r="H32" s="335"/>
    </row>
    <row r="33" spans="1:8" ht="9.9499999999999993" customHeight="1">
      <c r="A33" s="22"/>
      <c r="B33" s="15"/>
      <c r="C33" s="222"/>
      <c r="D33" s="222"/>
      <c r="E33" s="222"/>
      <c r="F33" s="223"/>
      <c r="G33" s="223"/>
      <c r="H33" s="223"/>
    </row>
    <row r="34" spans="1:8">
      <c r="A34" s="22"/>
      <c r="B34" s="15"/>
      <c r="C34" s="334" t="str">
        <f>rampa!B23</f>
        <v>KOSO PODIZNA PLATFORMA  bez PDV-a FAZA II:</v>
      </c>
      <c r="D34" s="334"/>
      <c r="E34" s="334"/>
      <c r="F34" s="335">
        <f>rampa!E23</f>
        <v>0</v>
      </c>
      <c r="G34" s="335"/>
      <c r="H34" s="335"/>
    </row>
    <row r="35" spans="1:8" ht="9.9499999999999993" customHeight="1">
      <c r="A35" s="22"/>
      <c r="B35" s="15"/>
      <c r="C35" s="222"/>
      <c r="D35" s="222"/>
      <c r="E35" s="222"/>
      <c r="F35" s="223"/>
      <c r="G35" s="223"/>
      <c r="H35" s="223"/>
    </row>
    <row r="36" spans="1:8">
      <c r="A36" s="22"/>
      <c r="B36" s="15"/>
      <c r="C36" s="334" t="str">
        <f>ViK!B188</f>
        <v>VODOVOD I KANALIZACIJA  bez PDV-a FAZA II:</v>
      </c>
      <c r="D36" s="334"/>
      <c r="E36" s="334"/>
      <c r="F36" s="335">
        <f>ViK!E188</f>
        <v>0</v>
      </c>
      <c r="G36" s="335"/>
      <c r="H36" s="335"/>
    </row>
    <row r="37" spans="1:8" ht="9.9499999999999993" customHeight="1" thickBot="1">
      <c r="A37" s="22"/>
      <c r="B37" s="15"/>
      <c r="C37" s="224"/>
      <c r="D37" s="224"/>
      <c r="E37" s="224"/>
      <c r="F37" s="225"/>
      <c r="G37" s="225"/>
      <c r="H37" s="225"/>
    </row>
    <row r="38" spans="1:8" ht="24.75" customHeight="1" thickBot="1">
      <c r="A38" s="22"/>
      <c r="B38" s="15"/>
      <c r="C38" s="226" t="s">
        <v>931</v>
      </c>
      <c r="D38" s="227"/>
      <c r="E38" s="228"/>
      <c r="F38" s="333">
        <f>F24+F26+F28+F30+F32+F34+F36</f>
        <v>0</v>
      </c>
      <c r="G38" s="333"/>
      <c r="H38" s="333"/>
    </row>
    <row r="39" spans="1:8">
      <c r="A39" s="22"/>
      <c r="B39" s="15"/>
      <c r="C39" s="15"/>
      <c r="D39" s="14"/>
      <c r="E39" s="15"/>
      <c r="F39" s="15"/>
      <c r="G39" s="41"/>
      <c r="H39" s="41"/>
    </row>
    <row r="40" spans="1:8">
      <c r="A40" s="22"/>
      <c r="B40" s="15"/>
      <c r="C40" s="15"/>
      <c r="D40" s="14"/>
      <c r="E40" s="15"/>
      <c r="F40" s="15"/>
      <c r="G40" s="15"/>
      <c r="H40" s="15"/>
    </row>
    <row r="41" spans="1:8" ht="15.75" thickBot="1">
      <c r="A41" s="22"/>
      <c r="B41" s="15"/>
      <c r="C41" s="15"/>
      <c r="D41" s="14"/>
      <c r="E41" s="15"/>
      <c r="F41" s="15"/>
      <c r="G41" s="15"/>
      <c r="H41" s="15"/>
    </row>
    <row r="42" spans="1:8" ht="20.25" customHeight="1" thickBot="1">
      <c r="A42" s="22"/>
      <c r="B42" s="15"/>
      <c r="C42" s="226" t="s">
        <v>1138</v>
      </c>
      <c r="D42" s="227"/>
      <c r="E42" s="228"/>
      <c r="F42" s="333">
        <f>F19+F38</f>
        <v>0</v>
      </c>
      <c r="G42" s="333"/>
      <c r="H42" s="333"/>
    </row>
    <row r="43" spans="1:8" ht="15.75" thickBot="1">
      <c r="A43" s="22"/>
      <c r="B43" s="15"/>
      <c r="C43" s="15"/>
      <c r="D43" s="14"/>
      <c r="E43" s="15"/>
      <c r="F43" s="15"/>
      <c r="G43" s="15"/>
      <c r="H43" s="15"/>
    </row>
    <row r="44" spans="1:8" ht="19.5" thickBot="1">
      <c r="A44" s="22"/>
      <c r="B44" s="15"/>
      <c r="C44" s="228" t="s">
        <v>1139</v>
      </c>
      <c r="D44" s="228"/>
      <c r="E44" s="228"/>
      <c r="F44" s="333">
        <f>F42*0.25</f>
        <v>0</v>
      </c>
      <c r="G44" s="333"/>
      <c r="H44" s="333"/>
    </row>
    <row r="45" spans="1:8" ht="15.75" thickBot="1">
      <c r="A45" s="22"/>
      <c r="B45" s="15"/>
      <c r="C45" s="15"/>
      <c r="D45" s="14"/>
      <c r="E45" s="15"/>
      <c r="F45" s="15"/>
      <c r="G45" s="15"/>
      <c r="H45" s="15"/>
    </row>
    <row r="46" spans="1:8" ht="31.5" customHeight="1" thickBot="1">
      <c r="A46" s="22"/>
      <c r="B46" s="15"/>
      <c r="C46" s="226" t="s">
        <v>1140</v>
      </c>
      <c r="D46" s="227"/>
      <c r="E46" s="228"/>
      <c r="F46" s="333">
        <f>F42+F44</f>
        <v>0</v>
      </c>
      <c r="G46" s="333"/>
      <c r="H46" s="333"/>
    </row>
  </sheetData>
  <mergeCells count="33">
    <mergeCell ref="C30:E30"/>
    <mergeCell ref="F30:H30"/>
    <mergeCell ref="C32:E32"/>
    <mergeCell ref="F32:H32"/>
    <mergeCell ref="C26:E26"/>
    <mergeCell ref="F26:H26"/>
    <mergeCell ref="C28:E28"/>
    <mergeCell ref="F28:H28"/>
    <mergeCell ref="F5:H5"/>
    <mergeCell ref="C5:E5"/>
    <mergeCell ref="C7:E7"/>
    <mergeCell ref="F7:H7"/>
    <mergeCell ref="C9:E9"/>
    <mergeCell ref="F9:H9"/>
    <mergeCell ref="C11:E11"/>
    <mergeCell ref="F11:H11"/>
    <mergeCell ref="C13:E13"/>
    <mergeCell ref="F13:H13"/>
    <mergeCell ref="C15:E15"/>
    <mergeCell ref="F15:H15"/>
    <mergeCell ref="C17:E17"/>
    <mergeCell ref="F17:H17"/>
    <mergeCell ref="C24:E24"/>
    <mergeCell ref="F24:H24"/>
    <mergeCell ref="F19:H19"/>
    <mergeCell ref="F44:H44"/>
    <mergeCell ref="F46:H46"/>
    <mergeCell ref="F42:H42"/>
    <mergeCell ref="C34:E34"/>
    <mergeCell ref="F34:H34"/>
    <mergeCell ref="C36:E36"/>
    <mergeCell ref="F36:H36"/>
    <mergeCell ref="F38:H38"/>
  </mergeCells>
  <pageMargins left="0.98425196850393704" right="0.23622047244094491" top="0.94488188976377963" bottom="0.55118110236220474" header="0.31496062992125984" footer="0.31496062992125984"/>
  <pageSetup paperSize="9" scale="90" orientation="portrait"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9"/>
  <sheetViews>
    <sheetView view="pageBreakPreview" topLeftCell="A59" zoomScaleNormal="100" zoomScaleSheetLayoutView="100" workbookViewId="0">
      <selection sqref="A1:H19"/>
    </sheetView>
  </sheetViews>
  <sheetFormatPr defaultRowHeight="15"/>
  <cols>
    <col min="1" max="6" width="9.140625" style="54"/>
    <col min="7" max="7" width="11.7109375" style="54" customWidth="1"/>
    <col min="8" max="8" width="22.28515625" style="54" customWidth="1"/>
    <col min="9" max="16384" width="9.140625" style="54"/>
  </cols>
  <sheetData>
    <row r="1" spans="1:8" ht="15" customHeight="1">
      <c r="A1" s="337" t="s">
        <v>1224</v>
      </c>
      <c r="B1" s="337"/>
      <c r="C1" s="337"/>
      <c r="D1" s="337"/>
      <c r="E1" s="337"/>
      <c r="F1" s="337"/>
      <c r="G1" s="337"/>
      <c r="H1" s="337"/>
    </row>
    <row r="2" spans="1:8" ht="9.75" customHeight="1">
      <c r="A2" s="337"/>
      <c r="B2" s="337"/>
      <c r="C2" s="337"/>
      <c r="D2" s="337"/>
      <c r="E2" s="337"/>
      <c r="F2" s="337"/>
      <c r="G2" s="337"/>
      <c r="H2" s="337"/>
    </row>
    <row r="3" spans="1:8">
      <c r="A3" s="337"/>
      <c r="B3" s="337"/>
      <c r="C3" s="337"/>
      <c r="D3" s="337"/>
      <c r="E3" s="337"/>
      <c r="F3" s="337"/>
      <c r="G3" s="337"/>
      <c r="H3" s="337"/>
    </row>
    <row r="4" spans="1:8">
      <c r="A4" s="337"/>
      <c r="B4" s="337"/>
      <c r="C4" s="337"/>
      <c r="D4" s="337"/>
      <c r="E4" s="337"/>
      <c r="F4" s="337"/>
      <c r="G4" s="337"/>
      <c r="H4" s="337"/>
    </row>
    <row r="5" spans="1:8">
      <c r="A5" s="337"/>
      <c r="B5" s="337"/>
      <c r="C5" s="337"/>
      <c r="D5" s="337"/>
      <c r="E5" s="337"/>
      <c r="F5" s="337"/>
      <c r="G5" s="337"/>
      <c r="H5" s="337"/>
    </row>
    <row r="6" spans="1:8">
      <c r="A6" s="337"/>
      <c r="B6" s="337"/>
      <c r="C6" s="337"/>
      <c r="D6" s="337"/>
      <c r="E6" s="337"/>
      <c r="F6" s="337"/>
      <c r="G6" s="337"/>
      <c r="H6" s="337"/>
    </row>
    <row r="7" spans="1:8">
      <c r="A7" s="337"/>
      <c r="B7" s="337"/>
      <c r="C7" s="337"/>
      <c r="D7" s="337"/>
      <c r="E7" s="337"/>
      <c r="F7" s="337"/>
      <c r="G7" s="337"/>
      <c r="H7" s="337"/>
    </row>
    <row r="8" spans="1:8">
      <c r="A8" s="337"/>
      <c r="B8" s="337"/>
      <c r="C8" s="337"/>
      <c r="D8" s="337"/>
      <c r="E8" s="337"/>
      <c r="F8" s="337"/>
      <c r="G8" s="337"/>
      <c r="H8" s="337"/>
    </row>
    <row r="9" spans="1:8">
      <c r="A9" s="337"/>
      <c r="B9" s="337"/>
      <c r="C9" s="337"/>
      <c r="D9" s="337"/>
      <c r="E9" s="337"/>
      <c r="F9" s="337"/>
      <c r="G9" s="337"/>
      <c r="H9" s="337"/>
    </row>
    <row r="10" spans="1:8">
      <c r="A10" s="337"/>
      <c r="B10" s="337"/>
      <c r="C10" s="337"/>
      <c r="D10" s="337"/>
      <c r="E10" s="337"/>
      <c r="F10" s="337"/>
      <c r="G10" s="337"/>
      <c r="H10" s="337"/>
    </row>
    <row r="11" spans="1:8">
      <c r="A11" s="337"/>
      <c r="B11" s="337"/>
      <c r="C11" s="337"/>
      <c r="D11" s="337"/>
      <c r="E11" s="337"/>
      <c r="F11" s="337"/>
      <c r="G11" s="337"/>
      <c r="H11" s="337"/>
    </row>
    <row r="12" spans="1:8">
      <c r="A12" s="337"/>
      <c r="B12" s="337"/>
      <c r="C12" s="337"/>
      <c r="D12" s="337"/>
      <c r="E12" s="337"/>
      <c r="F12" s="337"/>
      <c r="G12" s="337"/>
      <c r="H12" s="337"/>
    </row>
    <row r="13" spans="1:8">
      <c r="A13" s="337"/>
      <c r="B13" s="337"/>
      <c r="C13" s="337"/>
      <c r="D13" s="337"/>
      <c r="E13" s="337"/>
      <c r="F13" s="337"/>
      <c r="G13" s="337"/>
      <c r="H13" s="337"/>
    </row>
    <row r="14" spans="1:8">
      <c r="A14" s="337"/>
      <c r="B14" s="337"/>
      <c r="C14" s="337"/>
      <c r="D14" s="337"/>
      <c r="E14" s="337"/>
      <c r="F14" s="337"/>
      <c r="G14" s="337"/>
      <c r="H14" s="337"/>
    </row>
    <row r="15" spans="1:8">
      <c r="A15" s="337"/>
      <c r="B15" s="337"/>
      <c r="C15" s="337"/>
      <c r="D15" s="337"/>
      <c r="E15" s="337"/>
      <c r="F15" s="337"/>
      <c r="G15" s="337"/>
      <c r="H15" s="337"/>
    </row>
    <row r="16" spans="1:8">
      <c r="A16" s="337"/>
      <c r="B16" s="337"/>
      <c r="C16" s="337"/>
      <c r="D16" s="337"/>
      <c r="E16" s="337"/>
      <c r="F16" s="337"/>
      <c r="G16" s="337"/>
      <c r="H16" s="337"/>
    </row>
    <row r="17" spans="1:8">
      <c r="A17" s="337"/>
      <c r="B17" s="337"/>
      <c r="C17" s="337"/>
      <c r="D17" s="337"/>
      <c r="E17" s="337"/>
      <c r="F17" s="337"/>
      <c r="G17" s="337"/>
      <c r="H17" s="337"/>
    </row>
    <row r="18" spans="1:8">
      <c r="A18" s="337"/>
      <c r="B18" s="337"/>
      <c r="C18" s="337"/>
      <c r="D18" s="337"/>
      <c r="E18" s="337"/>
      <c r="F18" s="337"/>
      <c r="G18" s="337"/>
      <c r="H18" s="337"/>
    </row>
    <row r="19" spans="1:8">
      <c r="A19" s="337"/>
      <c r="B19" s="337"/>
      <c r="C19" s="337"/>
      <c r="D19" s="337"/>
      <c r="E19" s="337"/>
      <c r="F19" s="337"/>
      <c r="G19" s="337"/>
      <c r="H19" s="337"/>
    </row>
    <row r="20" spans="1:8">
      <c r="A20" s="337" t="s">
        <v>1225</v>
      </c>
      <c r="B20" s="337"/>
      <c r="C20" s="337"/>
      <c r="D20" s="337"/>
      <c r="E20" s="337"/>
      <c r="F20" s="337"/>
      <c r="G20" s="337"/>
      <c r="H20" s="337"/>
    </row>
    <row r="21" spans="1:8">
      <c r="A21" s="337"/>
      <c r="B21" s="337"/>
      <c r="C21" s="337"/>
      <c r="D21" s="337"/>
      <c r="E21" s="337"/>
      <c r="F21" s="337"/>
      <c r="G21" s="337"/>
      <c r="H21" s="337"/>
    </row>
    <row r="22" spans="1:8">
      <c r="A22" s="337"/>
      <c r="B22" s="337"/>
      <c r="C22" s="337"/>
      <c r="D22" s="337"/>
      <c r="E22" s="337"/>
      <c r="F22" s="337"/>
      <c r="G22" s="337"/>
      <c r="H22" s="337"/>
    </row>
    <row r="23" spans="1:8">
      <c r="A23" s="337"/>
      <c r="B23" s="337"/>
      <c r="C23" s="337"/>
      <c r="D23" s="337"/>
      <c r="E23" s="337"/>
      <c r="F23" s="337"/>
      <c r="G23" s="337"/>
      <c r="H23" s="337"/>
    </row>
    <row r="24" spans="1:8">
      <c r="A24" s="337"/>
      <c r="B24" s="337"/>
      <c r="C24" s="337"/>
      <c r="D24" s="337"/>
      <c r="E24" s="337"/>
      <c r="F24" s="337"/>
      <c r="G24" s="337"/>
      <c r="H24" s="337"/>
    </row>
    <row r="25" spans="1:8">
      <c r="A25" s="337"/>
      <c r="B25" s="337"/>
      <c r="C25" s="337"/>
      <c r="D25" s="337"/>
      <c r="E25" s="337"/>
      <c r="F25" s="337"/>
      <c r="G25" s="337"/>
      <c r="H25" s="337"/>
    </row>
    <row r="26" spans="1:8">
      <c r="A26" s="337"/>
      <c r="B26" s="337"/>
      <c r="C26" s="337"/>
      <c r="D26" s="337"/>
      <c r="E26" s="337"/>
      <c r="F26" s="337"/>
      <c r="G26" s="337"/>
      <c r="H26" s="337"/>
    </row>
    <row r="27" spans="1:8">
      <c r="A27" s="337"/>
      <c r="B27" s="337"/>
      <c r="C27" s="337"/>
      <c r="D27" s="337"/>
      <c r="E27" s="337"/>
      <c r="F27" s="337"/>
      <c r="G27" s="337"/>
      <c r="H27" s="337"/>
    </row>
    <row r="28" spans="1:8" ht="9" customHeight="1">
      <c r="A28" s="337"/>
      <c r="B28" s="337"/>
      <c r="C28" s="337"/>
      <c r="D28" s="337"/>
      <c r="E28" s="337"/>
      <c r="F28" s="337"/>
      <c r="G28" s="337"/>
      <c r="H28" s="337"/>
    </row>
    <row r="29" spans="1:8">
      <c r="A29" s="337"/>
      <c r="B29" s="337"/>
      <c r="C29" s="337"/>
      <c r="D29" s="337"/>
      <c r="E29" s="337"/>
      <c r="F29" s="337"/>
      <c r="G29" s="337"/>
      <c r="H29" s="337"/>
    </row>
    <row r="30" spans="1:8">
      <c r="A30" s="337"/>
      <c r="B30" s="337"/>
      <c r="C30" s="337"/>
      <c r="D30" s="337"/>
      <c r="E30" s="337"/>
      <c r="F30" s="337"/>
      <c r="G30" s="337"/>
      <c r="H30" s="337"/>
    </row>
    <row r="31" spans="1:8">
      <c r="A31" s="337"/>
      <c r="B31" s="337"/>
      <c r="C31" s="337"/>
      <c r="D31" s="337"/>
      <c r="E31" s="337"/>
      <c r="F31" s="337"/>
      <c r="G31" s="337"/>
      <c r="H31" s="337"/>
    </row>
    <row r="32" spans="1:8" ht="8.25" customHeight="1">
      <c r="A32" s="337"/>
      <c r="B32" s="337"/>
      <c r="C32" s="337"/>
      <c r="D32" s="337"/>
      <c r="E32" s="337"/>
      <c r="F32" s="337"/>
      <c r="G32" s="337"/>
      <c r="H32" s="337"/>
    </row>
    <row r="33" spans="1:8">
      <c r="A33" s="337"/>
      <c r="B33" s="337"/>
      <c r="C33" s="337"/>
      <c r="D33" s="337"/>
      <c r="E33" s="337"/>
      <c r="F33" s="337"/>
      <c r="G33" s="337"/>
      <c r="H33" s="337"/>
    </row>
    <row r="34" spans="1:8">
      <c r="A34" s="337"/>
      <c r="B34" s="337"/>
      <c r="C34" s="337"/>
      <c r="D34" s="337"/>
      <c r="E34" s="337"/>
      <c r="F34" s="337"/>
      <c r="G34" s="337"/>
      <c r="H34" s="337"/>
    </row>
    <row r="35" spans="1:8">
      <c r="A35" s="337"/>
      <c r="B35" s="337"/>
      <c r="C35" s="337"/>
      <c r="D35" s="337"/>
      <c r="E35" s="337"/>
      <c r="F35" s="337"/>
      <c r="G35" s="337"/>
      <c r="H35" s="337"/>
    </row>
    <row r="36" spans="1:8">
      <c r="A36" s="337"/>
      <c r="B36" s="337"/>
      <c r="C36" s="337"/>
      <c r="D36" s="337"/>
      <c r="E36" s="337"/>
      <c r="F36" s="337"/>
      <c r="G36" s="337"/>
      <c r="H36" s="337"/>
    </row>
    <row r="37" spans="1:8">
      <c r="A37" s="337"/>
      <c r="B37" s="337"/>
      <c r="C37" s="337"/>
      <c r="D37" s="337"/>
      <c r="E37" s="337"/>
      <c r="F37" s="337"/>
      <c r="G37" s="337"/>
      <c r="H37" s="337"/>
    </row>
    <row r="38" spans="1:8">
      <c r="A38" s="337" t="s">
        <v>1223</v>
      </c>
      <c r="B38" s="337"/>
      <c r="C38" s="337"/>
      <c r="D38" s="337"/>
      <c r="E38" s="337"/>
      <c r="F38" s="337"/>
      <c r="G38" s="337"/>
      <c r="H38" s="337"/>
    </row>
    <row r="39" spans="1:8">
      <c r="A39" s="337"/>
      <c r="B39" s="337"/>
      <c r="C39" s="337"/>
      <c r="D39" s="337"/>
      <c r="E39" s="337"/>
      <c r="F39" s="337"/>
      <c r="G39" s="337"/>
      <c r="H39" s="337"/>
    </row>
    <row r="40" spans="1:8">
      <c r="A40" s="337"/>
      <c r="B40" s="337"/>
      <c r="C40" s="337"/>
      <c r="D40" s="337"/>
      <c r="E40" s="337"/>
      <c r="F40" s="337"/>
      <c r="G40" s="337"/>
      <c r="H40" s="337"/>
    </row>
    <row r="41" spans="1:8">
      <c r="A41" s="337"/>
      <c r="B41" s="337"/>
      <c r="C41" s="337"/>
      <c r="D41" s="337"/>
      <c r="E41" s="337"/>
      <c r="F41" s="337"/>
      <c r="G41" s="337"/>
      <c r="H41" s="337"/>
    </row>
    <row r="42" spans="1:8">
      <c r="A42" s="337"/>
      <c r="B42" s="337"/>
      <c r="C42" s="337"/>
      <c r="D42" s="337"/>
      <c r="E42" s="337"/>
      <c r="F42" s="337"/>
      <c r="G42" s="337"/>
      <c r="H42" s="337"/>
    </row>
    <row r="43" spans="1:8">
      <c r="A43" s="337"/>
      <c r="B43" s="337"/>
      <c r="C43" s="337"/>
      <c r="D43" s="337"/>
      <c r="E43" s="337"/>
      <c r="F43" s="337"/>
      <c r="G43" s="337"/>
      <c r="H43" s="337"/>
    </row>
    <row r="44" spans="1:8">
      <c r="A44" s="337"/>
      <c r="B44" s="337"/>
      <c r="C44" s="337"/>
      <c r="D44" s="337"/>
      <c r="E44" s="337"/>
      <c r="F44" s="337"/>
      <c r="G44" s="337"/>
      <c r="H44" s="337"/>
    </row>
    <row r="45" spans="1:8">
      <c r="A45" s="337"/>
      <c r="B45" s="337"/>
      <c r="C45" s="337"/>
      <c r="D45" s="337"/>
      <c r="E45" s="337"/>
      <c r="F45" s="337"/>
      <c r="G45" s="337"/>
      <c r="H45" s="337"/>
    </row>
    <row r="46" spans="1:8">
      <c r="A46" s="337"/>
      <c r="B46" s="337"/>
      <c r="C46" s="337"/>
      <c r="D46" s="337"/>
      <c r="E46" s="337"/>
      <c r="F46" s="337"/>
      <c r="G46" s="337"/>
      <c r="H46" s="337"/>
    </row>
    <row r="47" spans="1:8">
      <c r="A47" s="337"/>
      <c r="B47" s="337"/>
      <c r="C47" s="337"/>
      <c r="D47" s="337"/>
      <c r="E47" s="337"/>
      <c r="F47" s="337"/>
      <c r="G47" s="337"/>
      <c r="H47" s="337"/>
    </row>
    <row r="48" spans="1:8">
      <c r="A48" s="337"/>
      <c r="B48" s="337"/>
      <c r="C48" s="337"/>
      <c r="D48" s="337"/>
      <c r="E48" s="337"/>
      <c r="F48" s="337"/>
      <c r="G48" s="337"/>
      <c r="H48" s="337"/>
    </row>
    <row r="49" spans="1:8">
      <c r="A49" s="337"/>
      <c r="B49" s="337"/>
      <c r="C49" s="337"/>
      <c r="D49" s="337"/>
      <c r="E49" s="337"/>
      <c r="F49" s="337"/>
      <c r="G49" s="337"/>
      <c r="H49" s="337"/>
    </row>
    <row r="50" spans="1:8">
      <c r="A50" s="337"/>
      <c r="B50" s="337"/>
      <c r="C50" s="337"/>
      <c r="D50" s="337"/>
      <c r="E50" s="337"/>
      <c r="F50" s="337"/>
      <c r="G50" s="337"/>
      <c r="H50" s="337"/>
    </row>
    <row r="51" spans="1:8">
      <c r="A51" s="337"/>
      <c r="B51" s="337"/>
      <c r="C51" s="337"/>
      <c r="D51" s="337"/>
      <c r="E51" s="337"/>
      <c r="F51" s="337"/>
      <c r="G51" s="337"/>
      <c r="H51" s="337"/>
    </row>
    <row r="52" spans="1:8">
      <c r="A52" s="337"/>
      <c r="B52" s="337"/>
      <c r="C52" s="337"/>
      <c r="D52" s="337"/>
      <c r="E52" s="337"/>
      <c r="F52" s="337"/>
      <c r="G52" s="337"/>
      <c r="H52" s="337"/>
    </row>
    <row r="53" spans="1:8">
      <c r="A53" s="337"/>
      <c r="B53" s="337"/>
      <c r="C53" s="337"/>
      <c r="D53" s="337"/>
      <c r="E53" s="337"/>
      <c r="F53" s="337"/>
      <c r="G53" s="337"/>
      <c r="H53" s="337"/>
    </row>
    <row r="54" spans="1:8">
      <c r="A54" s="337"/>
      <c r="B54" s="337"/>
      <c r="C54" s="337"/>
      <c r="D54" s="337"/>
      <c r="E54" s="337"/>
      <c r="F54" s="337"/>
      <c r="G54" s="337"/>
      <c r="H54" s="337"/>
    </row>
    <row r="55" spans="1:8">
      <c r="A55" s="337"/>
      <c r="B55" s="337"/>
      <c r="C55" s="337"/>
      <c r="D55" s="337"/>
      <c r="E55" s="337"/>
      <c r="F55" s="337"/>
      <c r="G55" s="337"/>
      <c r="H55" s="337"/>
    </row>
    <row r="56" spans="1:8">
      <c r="A56" s="337"/>
      <c r="B56" s="337"/>
      <c r="C56" s="337"/>
      <c r="D56" s="337"/>
      <c r="E56" s="337"/>
      <c r="F56" s="337"/>
      <c r="G56" s="337"/>
      <c r="H56" s="337"/>
    </row>
    <row r="57" spans="1:8">
      <c r="A57" s="337"/>
      <c r="B57" s="337"/>
      <c r="C57" s="337"/>
      <c r="D57" s="337"/>
      <c r="E57" s="337"/>
      <c r="F57" s="337"/>
      <c r="G57" s="337"/>
      <c r="H57" s="337"/>
    </row>
    <row r="58" spans="1:8">
      <c r="A58" s="337"/>
      <c r="B58" s="337"/>
      <c r="C58" s="337"/>
      <c r="D58" s="337"/>
      <c r="E58" s="337"/>
      <c r="F58" s="337"/>
      <c r="G58" s="337"/>
      <c r="H58" s="337"/>
    </row>
    <row r="59" spans="1:8">
      <c r="A59" s="337" t="s">
        <v>563</v>
      </c>
      <c r="B59" s="337"/>
      <c r="C59" s="337"/>
      <c r="D59" s="337"/>
      <c r="E59" s="337"/>
      <c r="F59" s="337"/>
      <c r="G59" s="337"/>
      <c r="H59" s="337"/>
    </row>
    <row r="60" spans="1:8">
      <c r="A60" s="337"/>
      <c r="B60" s="337"/>
      <c r="C60" s="337"/>
      <c r="D60" s="337"/>
      <c r="E60" s="337"/>
      <c r="F60" s="337"/>
      <c r="G60" s="337"/>
      <c r="H60" s="337"/>
    </row>
    <row r="61" spans="1:8">
      <c r="A61" s="337"/>
      <c r="B61" s="337"/>
      <c r="C61" s="337"/>
      <c r="D61" s="337"/>
      <c r="E61" s="337"/>
      <c r="F61" s="337"/>
      <c r="G61" s="337"/>
      <c r="H61" s="337"/>
    </row>
    <row r="62" spans="1:8">
      <c r="A62" s="337"/>
      <c r="B62" s="337"/>
      <c r="C62" s="337"/>
      <c r="D62" s="337"/>
      <c r="E62" s="337"/>
      <c r="F62" s="337"/>
      <c r="G62" s="337"/>
      <c r="H62" s="337"/>
    </row>
    <row r="63" spans="1:8">
      <c r="A63" s="337"/>
      <c r="B63" s="337"/>
      <c r="C63" s="337"/>
      <c r="D63" s="337"/>
      <c r="E63" s="337"/>
      <c r="F63" s="337"/>
      <c r="G63" s="337"/>
      <c r="H63" s="337"/>
    </row>
    <row r="64" spans="1:8">
      <c r="A64" s="337"/>
      <c r="B64" s="337"/>
      <c r="C64" s="337"/>
      <c r="D64" s="337"/>
      <c r="E64" s="337"/>
      <c r="F64" s="337"/>
      <c r="G64" s="337"/>
      <c r="H64" s="337"/>
    </row>
    <row r="65" spans="1:8">
      <c r="A65" s="337"/>
      <c r="B65" s="337"/>
      <c r="C65" s="337"/>
      <c r="D65" s="337"/>
      <c r="E65" s="337"/>
      <c r="F65" s="337"/>
      <c r="G65" s="337"/>
      <c r="H65" s="337"/>
    </row>
    <row r="66" spans="1:8">
      <c r="A66" s="337"/>
      <c r="B66" s="337"/>
      <c r="C66" s="337"/>
      <c r="D66" s="337"/>
      <c r="E66" s="337"/>
      <c r="F66" s="337"/>
      <c r="G66" s="337"/>
      <c r="H66" s="337"/>
    </row>
    <row r="67" spans="1:8">
      <c r="A67" s="337"/>
      <c r="B67" s="337"/>
      <c r="C67" s="337"/>
      <c r="D67" s="337"/>
      <c r="E67" s="337"/>
      <c r="F67" s="337"/>
      <c r="G67" s="337"/>
      <c r="H67" s="337"/>
    </row>
    <row r="68" spans="1:8">
      <c r="A68" s="55"/>
      <c r="B68" s="55"/>
      <c r="C68" s="55"/>
      <c r="D68" s="55"/>
      <c r="E68" s="55"/>
      <c r="F68" s="55"/>
      <c r="G68" s="55"/>
      <c r="H68" s="55"/>
    </row>
    <row r="69" spans="1:8">
      <c r="A69" s="55"/>
      <c r="B69" s="55"/>
      <c r="C69" s="55"/>
      <c r="D69" s="55"/>
      <c r="E69" s="55"/>
      <c r="F69" s="55"/>
      <c r="G69" s="55"/>
      <c r="H69" s="55"/>
    </row>
    <row r="70" spans="1:8">
      <c r="A70" s="55"/>
      <c r="B70" s="55"/>
      <c r="C70" s="55"/>
      <c r="D70" s="55"/>
      <c r="E70" s="55"/>
      <c r="F70" s="55"/>
      <c r="G70" s="55"/>
      <c r="H70" s="55"/>
    </row>
    <row r="71" spans="1:8">
      <c r="A71" s="55"/>
      <c r="B71" s="55"/>
      <c r="C71" s="55"/>
      <c r="D71" s="55"/>
      <c r="E71" s="55"/>
      <c r="F71" s="55"/>
      <c r="G71" s="55"/>
      <c r="H71" s="55"/>
    </row>
    <row r="72" spans="1:8">
      <c r="A72" s="55"/>
      <c r="B72" s="55"/>
      <c r="C72" s="55"/>
      <c r="D72" s="55"/>
      <c r="E72" s="55"/>
      <c r="F72" s="55"/>
      <c r="G72" s="55"/>
      <c r="H72" s="55"/>
    </row>
    <row r="73" spans="1:8">
      <c r="A73" s="55"/>
      <c r="B73" s="55"/>
      <c r="C73" s="55"/>
      <c r="D73" s="55"/>
      <c r="E73" s="55"/>
      <c r="F73" s="55"/>
      <c r="G73" s="55"/>
      <c r="H73" s="55"/>
    </row>
    <row r="74" spans="1:8">
      <c r="A74" s="55"/>
      <c r="B74" s="55"/>
      <c r="C74" s="55"/>
      <c r="D74" s="55"/>
      <c r="E74" s="55"/>
      <c r="F74" s="55"/>
      <c r="G74" s="55"/>
      <c r="H74" s="55"/>
    </row>
    <row r="75" spans="1:8">
      <c r="A75" s="55"/>
      <c r="B75" s="55"/>
      <c r="C75" s="55"/>
      <c r="D75" s="55"/>
      <c r="E75" s="55"/>
      <c r="F75" s="55"/>
      <c r="G75" s="55"/>
      <c r="H75" s="55"/>
    </row>
    <row r="76" spans="1:8">
      <c r="A76" s="55"/>
      <c r="B76" s="55"/>
      <c r="C76" s="55"/>
      <c r="D76" s="55"/>
      <c r="E76" s="55"/>
      <c r="F76" s="55"/>
      <c r="G76" s="55"/>
      <c r="H76" s="55"/>
    </row>
    <row r="77" spans="1:8">
      <c r="A77" s="55"/>
      <c r="B77" s="55"/>
      <c r="C77" s="55"/>
      <c r="D77" s="55"/>
      <c r="E77" s="55"/>
      <c r="F77" s="55"/>
      <c r="G77" s="55"/>
      <c r="H77" s="55"/>
    </row>
    <row r="78" spans="1:8">
      <c r="A78" s="55"/>
      <c r="B78" s="55"/>
      <c r="C78" s="55"/>
      <c r="D78" s="55"/>
      <c r="E78" s="55"/>
      <c r="F78" s="55"/>
      <c r="G78" s="55"/>
      <c r="H78" s="55"/>
    </row>
    <row r="79" spans="1:8">
      <c r="A79" s="55"/>
      <c r="B79" s="55"/>
      <c r="C79" s="55"/>
      <c r="D79" s="55"/>
      <c r="E79" s="55"/>
      <c r="F79" s="55"/>
      <c r="G79" s="55"/>
      <c r="H79" s="55"/>
    </row>
    <row r="80" spans="1:8">
      <c r="A80" s="55"/>
      <c r="B80" s="55"/>
      <c r="C80" s="55"/>
      <c r="D80" s="55"/>
      <c r="E80" s="55"/>
      <c r="F80" s="55"/>
      <c r="G80" s="55"/>
      <c r="H80" s="55"/>
    </row>
    <row r="81" spans="1:8">
      <c r="A81" s="55"/>
      <c r="B81" s="55"/>
      <c r="C81" s="55"/>
      <c r="D81" s="55"/>
      <c r="E81" s="55"/>
      <c r="F81" s="55"/>
      <c r="G81" s="55"/>
      <c r="H81" s="55"/>
    </row>
    <row r="82" spans="1:8">
      <c r="A82" s="55"/>
      <c r="B82" s="55"/>
      <c r="C82" s="55"/>
      <c r="D82" s="55"/>
      <c r="E82" s="55"/>
      <c r="F82" s="55"/>
      <c r="G82" s="55"/>
      <c r="H82" s="55"/>
    </row>
    <row r="83" spans="1:8">
      <c r="A83" s="55"/>
      <c r="B83" s="55"/>
      <c r="C83" s="55"/>
      <c r="D83" s="55"/>
      <c r="E83" s="55"/>
      <c r="F83" s="55"/>
      <c r="G83" s="55"/>
      <c r="H83" s="55"/>
    </row>
    <row r="84" spans="1:8">
      <c r="A84" s="55"/>
      <c r="B84" s="55"/>
      <c r="C84" s="55"/>
      <c r="D84" s="55"/>
      <c r="E84" s="55"/>
      <c r="F84" s="55"/>
      <c r="G84" s="55"/>
      <c r="H84" s="55"/>
    </row>
    <row r="85" spans="1:8">
      <c r="A85" s="55"/>
      <c r="B85" s="55"/>
      <c r="C85" s="55"/>
      <c r="D85" s="55"/>
      <c r="E85" s="55"/>
      <c r="F85" s="55"/>
      <c r="G85" s="55"/>
      <c r="H85" s="55"/>
    </row>
    <row r="86" spans="1:8">
      <c r="A86" s="55"/>
      <c r="B86" s="55"/>
      <c r="C86" s="55"/>
      <c r="D86" s="55"/>
      <c r="E86" s="55"/>
      <c r="F86" s="55"/>
      <c r="G86" s="55"/>
      <c r="H86" s="55"/>
    </row>
    <row r="87" spans="1:8">
      <c r="A87" s="55"/>
      <c r="B87" s="55"/>
      <c r="C87" s="55"/>
      <c r="D87" s="55"/>
      <c r="E87" s="55"/>
      <c r="F87" s="55"/>
      <c r="G87" s="55"/>
      <c r="H87" s="55"/>
    </row>
    <row r="88" spans="1:8">
      <c r="A88" s="55"/>
      <c r="B88" s="55"/>
      <c r="C88" s="55"/>
      <c r="D88" s="55"/>
      <c r="E88" s="55"/>
      <c r="F88" s="55"/>
      <c r="G88" s="55"/>
      <c r="H88" s="55"/>
    </row>
    <row r="89" spans="1:8">
      <c r="A89" s="55"/>
      <c r="B89" s="55"/>
      <c r="C89" s="55"/>
      <c r="D89" s="55"/>
      <c r="E89" s="55"/>
      <c r="F89" s="55"/>
      <c r="G89" s="55"/>
      <c r="H89" s="55"/>
    </row>
    <row r="90" spans="1:8">
      <c r="A90" s="55"/>
      <c r="B90" s="55"/>
      <c r="C90" s="55"/>
      <c r="D90" s="55"/>
      <c r="E90" s="55"/>
      <c r="F90" s="55"/>
      <c r="G90" s="55"/>
      <c r="H90" s="55"/>
    </row>
    <row r="91" spans="1:8">
      <c r="A91" s="55"/>
      <c r="B91" s="55"/>
      <c r="C91" s="55"/>
      <c r="D91" s="55"/>
      <c r="E91" s="55"/>
      <c r="F91" s="55"/>
      <c r="G91" s="55"/>
      <c r="H91" s="55"/>
    </row>
    <row r="92" spans="1:8">
      <c r="A92" s="55"/>
      <c r="B92" s="55"/>
      <c r="C92" s="55"/>
      <c r="D92" s="55"/>
      <c r="E92" s="55"/>
      <c r="F92" s="55"/>
      <c r="G92" s="55"/>
      <c r="H92" s="55"/>
    </row>
    <row r="93" spans="1:8">
      <c r="A93" s="55"/>
      <c r="B93" s="55"/>
      <c r="C93" s="55"/>
      <c r="D93" s="55"/>
      <c r="E93" s="55"/>
      <c r="F93" s="55"/>
      <c r="G93" s="55"/>
      <c r="H93" s="55"/>
    </row>
    <row r="94" spans="1:8">
      <c r="A94" s="55"/>
      <c r="B94" s="55"/>
      <c r="C94" s="55"/>
      <c r="D94" s="55"/>
      <c r="E94" s="55"/>
      <c r="F94" s="55"/>
      <c r="G94" s="55"/>
      <c r="H94" s="55"/>
    </row>
    <row r="95" spans="1:8">
      <c r="A95" s="55"/>
      <c r="B95" s="55"/>
      <c r="C95" s="55"/>
      <c r="D95" s="55"/>
      <c r="E95" s="55"/>
      <c r="F95" s="55"/>
      <c r="G95" s="55"/>
      <c r="H95" s="55"/>
    </row>
    <row r="96" spans="1:8">
      <c r="A96" s="55"/>
      <c r="B96" s="55"/>
      <c r="C96" s="55"/>
      <c r="D96" s="55"/>
      <c r="E96" s="55"/>
      <c r="F96" s="55"/>
      <c r="G96" s="55"/>
      <c r="H96" s="55"/>
    </row>
    <row r="97" spans="1:8">
      <c r="A97" s="55"/>
      <c r="B97" s="55"/>
      <c r="C97" s="55"/>
      <c r="D97" s="55"/>
      <c r="E97" s="55"/>
      <c r="F97" s="55"/>
      <c r="G97" s="55"/>
      <c r="H97" s="55"/>
    </row>
    <row r="98" spans="1:8">
      <c r="A98" s="55"/>
      <c r="B98" s="55"/>
      <c r="C98" s="55"/>
      <c r="D98" s="55"/>
      <c r="E98" s="55"/>
      <c r="F98" s="55"/>
      <c r="G98" s="55"/>
      <c r="H98" s="55"/>
    </row>
    <row r="99" spans="1:8">
      <c r="A99" s="55"/>
      <c r="B99" s="55"/>
      <c r="C99" s="55"/>
      <c r="D99" s="55"/>
      <c r="E99" s="55"/>
      <c r="F99" s="55"/>
      <c r="G99" s="55"/>
      <c r="H99" s="55"/>
    </row>
    <row r="100" spans="1:8">
      <c r="A100" s="55"/>
      <c r="B100" s="55"/>
      <c r="C100" s="55"/>
      <c r="D100" s="55"/>
      <c r="E100" s="55"/>
      <c r="F100" s="55"/>
      <c r="G100" s="55"/>
      <c r="H100" s="55"/>
    </row>
    <row r="101" spans="1:8">
      <c r="A101" s="55"/>
      <c r="B101" s="55"/>
      <c r="C101" s="55"/>
      <c r="D101" s="55"/>
      <c r="E101" s="55"/>
      <c r="F101" s="55"/>
      <c r="G101" s="55"/>
      <c r="H101" s="55"/>
    </row>
    <row r="102" spans="1:8">
      <c r="A102" s="55"/>
      <c r="B102" s="55"/>
      <c r="C102" s="55"/>
      <c r="D102" s="55"/>
      <c r="E102" s="55"/>
      <c r="F102" s="55"/>
      <c r="G102" s="55"/>
      <c r="H102" s="55"/>
    </row>
    <row r="103" spans="1:8">
      <c r="A103" s="55"/>
      <c r="B103" s="55"/>
      <c r="C103" s="55"/>
      <c r="D103" s="55"/>
      <c r="E103" s="55"/>
      <c r="F103" s="55"/>
      <c r="G103" s="55"/>
      <c r="H103" s="55"/>
    </row>
    <row r="104" spans="1:8">
      <c r="A104" s="55"/>
      <c r="B104" s="55"/>
      <c r="C104" s="55"/>
      <c r="D104" s="55"/>
      <c r="E104" s="55"/>
      <c r="F104" s="55"/>
      <c r="G104" s="55"/>
      <c r="H104" s="55"/>
    </row>
    <row r="105" spans="1:8">
      <c r="A105" s="55"/>
      <c r="B105" s="55"/>
      <c r="C105" s="55"/>
      <c r="D105" s="55"/>
      <c r="E105" s="55"/>
      <c r="F105" s="55"/>
      <c r="G105" s="55"/>
      <c r="H105" s="55"/>
    </row>
    <row r="106" spans="1:8">
      <c r="A106" s="55"/>
      <c r="B106" s="55"/>
      <c r="C106" s="55"/>
      <c r="D106" s="55"/>
      <c r="E106" s="55"/>
      <c r="F106" s="55"/>
      <c r="G106" s="55"/>
      <c r="H106" s="55"/>
    </row>
    <row r="107" spans="1:8">
      <c r="A107" s="55"/>
      <c r="B107" s="55"/>
      <c r="C107" s="55"/>
      <c r="D107" s="55"/>
      <c r="E107" s="55"/>
      <c r="F107" s="55"/>
      <c r="G107" s="55"/>
      <c r="H107" s="55"/>
    </row>
    <row r="108" spans="1:8">
      <c r="A108" s="55"/>
      <c r="B108" s="55"/>
      <c r="C108" s="55"/>
      <c r="D108" s="55"/>
      <c r="E108" s="55"/>
      <c r="F108" s="55"/>
      <c r="G108" s="55"/>
      <c r="H108" s="55"/>
    </row>
    <row r="109" spans="1:8">
      <c r="A109" s="55"/>
      <c r="B109" s="55"/>
      <c r="C109" s="55"/>
      <c r="D109" s="55"/>
      <c r="E109" s="55"/>
      <c r="F109" s="55"/>
      <c r="G109" s="55"/>
      <c r="H109" s="55"/>
    </row>
    <row r="110" spans="1:8">
      <c r="A110" s="55"/>
      <c r="B110" s="55"/>
      <c r="C110" s="55"/>
      <c r="D110" s="55"/>
      <c r="E110" s="55"/>
      <c r="F110" s="55"/>
      <c r="G110" s="55"/>
      <c r="H110" s="55"/>
    </row>
    <row r="111" spans="1:8">
      <c r="A111" s="55"/>
      <c r="B111" s="55"/>
      <c r="C111" s="55"/>
      <c r="D111" s="55"/>
      <c r="E111" s="55"/>
      <c r="F111" s="55"/>
      <c r="G111" s="55"/>
      <c r="H111" s="55"/>
    </row>
    <row r="112" spans="1:8">
      <c r="A112" s="55"/>
      <c r="B112" s="55"/>
      <c r="C112" s="55"/>
      <c r="D112" s="55"/>
      <c r="E112" s="55"/>
      <c r="F112" s="55"/>
      <c r="G112" s="55"/>
      <c r="H112" s="55"/>
    </row>
    <row r="113" spans="1:8">
      <c r="A113" s="55"/>
      <c r="B113" s="55"/>
      <c r="C113" s="55"/>
      <c r="D113" s="55"/>
      <c r="E113" s="55"/>
      <c r="F113" s="55"/>
      <c r="G113" s="55"/>
      <c r="H113" s="55"/>
    </row>
    <row r="114" spans="1:8">
      <c r="A114" s="55"/>
      <c r="B114" s="55"/>
      <c r="C114" s="55"/>
      <c r="D114" s="55"/>
      <c r="E114" s="55"/>
      <c r="F114" s="55"/>
      <c r="G114" s="55"/>
      <c r="H114" s="55"/>
    </row>
    <row r="115" spans="1:8">
      <c r="A115" s="55"/>
      <c r="B115" s="55"/>
      <c r="C115" s="55"/>
      <c r="D115" s="55"/>
      <c r="E115" s="55"/>
      <c r="F115" s="55"/>
      <c r="G115" s="55"/>
      <c r="H115" s="55"/>
    </row>
    <row r="116" spans="1:8">
      <c r="A116" s="55"/>
      <c r="B116" s="55"/>
      <c r="C116" s="55"/>
      <c r="D116" s="55"/>
      <c r="E116" s="55"/>
      <c r="F116" s="55"/>
      <c r="G116" s="55"/>
      <c r="H116" s="55"/>
    </row>
    <row r="117" spans="1:8">
      <c r="A117" s="55"/>
      <c r="B117" s="55"/>
      <c r="C117" s="55"/>
      <c r="D117" s="55"/>
      <c r="E117" s="55"/>
      <c r="F117" s="55"/>
      <c r="G117" s="55"/>
      <c r="H117" s="55"/>
    </row>
    <row r="118" spans="1:8">
      <c r="A118" s="55"/>
      <c r="B118" s="55"/>
      <c r="C118" s="55"/>
      <c r="D118" s="55"/>
      <c r="E118" s="55"/>
      <c r="F118" s="55"/>
      <c r="G118" s="55"/>
      <c r="H118" s="55"/>
    </row>
    <row r="119" spans="1:8">
      <c r="A119" s="55"/>
      <c r="B119" s="55"/>
      <c r="C119" s="55"/>
      <c r="D119" s="55"/>
      <c r="E119" s="55"/>
      <c r="F119" s="55"/>
      <c r="G119" s="55"/>
      <c r="H119" s="55"/>
    </row>
    <row r="120" spans="1:8">
      <c r="A120" s="55"/>
      <c r="B120" s="55"/>
      <c r="C120" s="55"/>
      <c r="D120" s="55"/>
      <c r="E120" s="55"/>
      <c r="F120" s="55"/>
      <c r="G120" s="55"/>
      <c r="H120" s="55"/>
    </row>
    <row r="121" spans="1:8">
      <c r="A121" s="55"/>
      <c r="B121" s="55"/>
      <c r="C121" s="55"/>
      <c r="D121" s="55"/>
      <c r="E121" s="55"/>
      <c r="F121" s="55"/>
      <c r="G121" s="55"/>
      <c r="H121" s="55"/>
    </row>
    <row r="122" spans="1:8">
      <c r="A122" s="55"/>
      <c r="B122" s="55"/>
      <c r="C122" s="55"/>
      <c r="D122" s="55"/>
      <c r="E122" s="55"/>
      <c r="F122" s="55"/>
      <c r="G122" s="55"/>
      <c r="H122" s="55"/>
    </row>
    <row r="123" spans="1:8">
      <c r="A123" s="55"/>
      <c r="B123" s="55"/>
      <c r="C123" s="55"/>
      <c r="D123" s="55"/>
      <c r="E123" s="55"/>
      <c r="F123" s="55"/>
      <c r="G123" s="55"/>
      <c r="H123" s="55"/>
    </row>
    <row r="124" spans="1:8">
      <c r="A124" s="55"/>
      <c r="B124" s="55"/>
      <c r="C124" s="55"/>
      <c r="D124" s="55"/>
      <c r="E124" s="55"/>
      <c r="F124" s="55"/>
      <c r="G124" s="55"/>
      <c r="H124" s="55"/>
    </row>
    <row r="125" spans="1:8">
      <c r="A125" s="55"/>
      <c r="B125" s="55"/>
      <c r="C125" s="55"/>
      <c r="D125" s="55"/>
      <c r="E125" s="55"/>
      <c r="F125" s="55"/>
      <c r="G125" s="55"/>
      <c r="H125" s="55"/>
    </row>
    <row r="126" spans="1:8">
      <c r="A126" s="55"/>
      <c r="B126" s="55"/>
      <c r="C126" s="55"/>
      <c r="D126" s="55"/>
      <c r="E126" s="55"/>
      <c r="F126" s="55"/>
      <c r="G126" s="55"/>
      <c r="H126" s="55"/>
    </row>
    <row r="127" spans="1:8">
      <c r="A127" s="55"/>
      <c r="B127" s="55"/>
      <c r="C127" s="55"/>
      <c r="D127" s="55"/>
      <c r="E127" s="55"/>
      <c r="F127" s="55"/>
      <c r="G127" s="55"/>
      <c r="H127" s="55"/>
    </row>
    <row r="128" spans="1:8">
      <c r="A128" s="55"/>
      <c r="B128" s="55"/>
      <c r="C128" s="55"/>
      <c r="D128" s="55"/>
      <c r="E128" s="55"/>
      <c r="F128" s="55"/>
      <c r="G128" s="55"/>
      <c r="H128" s="55"/>
    </row>
    <row r="129" spans="1:8">
      <c r="A129" s="55"/>
      <c r="B129" s="55"/>
      <c r="C129" s="55"/>
      <c r="D129" s="55"/>
      <c r="E129" s="55"/>
      <c r="F129" s="55"/>
      <c r="G129" s="55"/>
      <c r="H129" s="55"/>
    </row>
  </sheetData>
  <mergeCells count="4">
    <mergeCell ref="A1:H19"/>
    <mergeCell ref="A20:H37"/>
    <mergeCell ref="A38:H58"/>
    <mergeCell ref="A59:H67"/>
  </mergeCells>
  <pageMargins left="0.70866141732283472" right="0.70866141732283472" top="0.94488188976377963" bottom="0.74803149606299213" header="0.31496062992125984" footer="0.31496062992125984"/>
  <pageSetup paperSize="9" scale="90" orientation="portrait"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37"/>
  <sheetViews>
    <sheetView showZeros="0" view="pageBreakPreview" zoomScaleNormal="100" zoomScaleSheetLayoutView="100" workbookViewId="0">
      <selection activeCell="E587" sqref="E587"/>
    </sheetView>
  </sheetViews>
  <sheetFormatPr defaultColWidth="9.140625" defaultRowHeight="15"/>
  <cols>
    <col min="1" max="1" width="4.85546875" style="97" customWidth="1"/>
    <col min="2" max="2" width="45.140625" style="97" customWidth="1"/>
    <col min="3" max="3" width="7.7109375" style="130" customWidth="1"/>
    <col min="4" max="4" width="5.7109375" style="97" customWidth="1"/>
    <col min="5" max="5" width="10" style="97" customWidth="1"/>
    <col min="6" max="6" width="13.42578125" style="97" customWidth="1"/>
    <col min="7" max="7" width="12.5703125" style="97" customWidth="1"/>
    <col min="8" max="8" width="14.7109375" style="129" customWidth="1"/>
    <col min="9" max="10" width="9.140625" style="129"/>
    <col min="11" max="11" width="42.42578125" style="129" customWidth="1"/>
    <col min="12" max="16384" width="9.140625" style="129"/>
  </cols>
  <sheetData>
    <row r="1" spans="1:7" ht="15" customHeight="1">
      <c r="A1" s="60" t="s">
        <v>0</v>
      </c>
      <c r="B1" s="60" t="s">
        <v>1</v>
      </c>
      <c r="C1" s="61" t="s">
        <v>4</v>
      </c>
      <c r="D1" s="60" t="s">
        <v>11</v>
      </c>
      <c r="E1" s="60" t="s">
        <v>5</v>
      </c>
      <c r="F1" s="62" t="s">
        <v>2</v>
      </c>
      <c r="G1" s="63" t="s">
        <v>2</v>
      </c>
    </row>
    <row r="2" spans="1:7">
      <c r="A2" s="60"/>
      <c r="B2" s="60"/>
      <c r="C2" s="61"/>
      <c r="D2" s="60"/>
      <c r="E2" s="60"/>
      <c r="F2" s="62" t="s">
        <v>126</v>
      </c>
      <c r="G2" s="63" t="s">
        <v>127</v>
      </c>
    </row>
    <row r="3" spans="1:7">
      <c r="A3" s="65"/>
      <c r="B3" s="65"/>
      <c r="C3" s="66"/>
      <c r="D3" s="67" t="s">
        <v>12</v>
      </c>
      <c r="E3" s="67" t="s">
        <v>3</v>
      </c>
      <c r="F3" s="68" t="s">
        <v>3</v>
      </c>
      <c r="G3" s="69" t="s">
        <v>3</v>
      </c>
    </row>
    <row r="4" spans="1:7">
      <c r="A4" s="338" t="s">
        <v>1141</v>
      </c>
      <c r="B4" s="338"/>
      <c r="C4" s="70"/>
      <c r="D4" s="60"/>
      <c r="E4" s="60"/>
      <c r="F4" s="62"/>
      <c r="G4" s="63"/>
    </row>
    <row r="5" spans="1:7">
      <c r="A5" s="71"/>
      <c r="B5" s="71"/>
      <c r="C5" s="70"/>
      <c r="D5" s="71"/>
      <c r="E5" s="72"/>
      <c r="F5" s="73"/>
      <c r="G5" s="74"/>
    </row>
    <row r="6" spans="1:7">
      <c r="A6" s="71"/>
      <c r="B6" s="76" t="s">
        <v>564</v>
      </c>
      <c r="C6" s="70"/>
      <c r="D6" s="71"/>
      <c r="E6" s="72"/>
      <c r="F6" s="73"/>
      <c r="G6" s="74"/>
    </row>
    <row r="7" spans="1:7" ht="54" customHeight="1">
      <c r="A7" s="71"/>
      <c r="B7" s="75" t="s">
        <v>565</v>
      </c>
      <c r="C7" s="70"/>
      <c r="D7" s="71"/>
      <c r="E7" s="72"/>
      <c r="F7" s="73"/>
      <c r="G7" s="74"/>
    </row>
    <row r="8" spans="1:7" ht="63.75">
      <c r="A8" s="71"/>
      <c r="B8" s="75" t="s">
        <v>566</v>
      </c>
      <c r="C8" s="70"/>
      <c r="D8" s="71"/>
      <c r="E8" s="72"/>
      <c r="F8" s="73"/>
      <c r="G8" s="74"/>
    </row>
    <row r="9" spans="1:7" ht="76.5">
      <c r="A9" s="71"/>
      <c r="B9" s="75" t="s">
        <v>567</v>
      </c>
      <c r="C9" s="70"/>
      <c r="D9" s="71"/>
      <c r="E9" s="72"/>
      <c r="F9" s="73"/>
      <c r="G9" s="74"/>
    </row>
    <row r="10" spans="1:7" ht="25.5">
      <c r="A10" s="71"/>
      <c r="B10" s="75" t="s">
        <v>568</v>
      </c>
      <c r="C10" s="70"/>
      <c r="D10" s="71"/>
      <c r="E10" s="72"/>
      <c r="F10" s="73"/>
      <c r="G10" s="74"/>
    </row>
    <row r="11" spans="1:7" ht="25.5">
      <c r="A11" s="71"/>
      <c r="B11" s="75" t="s">
        <v>569</v>
      </c>
      <c r="C11" s="70"/>
      <c r="D11" s="71"/>
      <c r="E11" s="72"/>
      <c r="F11" s="73"/>
      <c r="G11" s="74"/>
    </row>
    <row r="12" spans="1:7" ht="30.75" customHeight="1">
      <c r="A12" s="71"/>
      <c r="B12" s="75" t="s">
        <v>570</v>
      </c>
      <c r="C12" s="70"/>
      <c r="D12" s="71"/>
      <c r="E12" s="72"/>
      <c r="F12" s="73"/>
      <c r="G12" s="74"/>
    </row>
    <row r="13" spans="1:7" ht="43.5" customHeight="1">
      <c r="A13" s="71"/>
      <c r="B13" s="75" t="s">
        <v>596</v>
      </c>
      <c r="C13" s="70"/>
      <c r="D13" s="71"/>
      <c r="E13" s="72"/>
      <c r="F13" s="73"/>
      <c r="G13" s="74"/>
    </row>
    <row r="14" spans="1:7">
      <c r="A14" s="71"/>
      <c r="B14" s="75"/>
      <c r="C14" s="70"/>
      <c r="D14" s="71"/>
      <c r="E14" s="72"/>
      <c r="F14" s="73"/>
      <c r="G14" s="74"/>
    </row>
    <row r="15" spans="1:7">
      <c r="A15" s="79" t="s">
        <v>6</v>
      </c>
      <c r="B15" s="80" t="s">
        <v>635</v>
      </c>
      <c r="C15" s="70"/>
      <c r="D15" s="71"/>
      <c r="E15" s="72"/>
      <c r="F15" s="73"/>
      <c r="G15" s="74"/>
    </row>
    <row r="16" spans="1:7" ht="7.5" customHeight="1">
      <c r="A16" s="71"/>
      <c r="B16" s="75"/>
      <c r="C16" s="70"/>
      <c r="D16" s="71"/>
      <c r="E16" s="72"/>
      <c r="F16" s="73"/>
      <c r="G16" s="74"/>
    </row>
    <row r="17" spans="1:7" ht="234" customHeight="1">
      <c r="A17" s="80" t="s">
        <v>13</v>
      </c>
      <c r="B17" s="102" t="s">
        <v>845</v>
      </c>
      <c r="C17" s="70"/>
      <c r="D17" s="71"/>
      <c r="E17" s="72"/>
      <c r="F17" s="73"/>
      <c r="G17" s="74"/>
    </row>
    <row r="18" spans="1:7" ht="114.75">
      <c r="A18" s="80"/>
      <c r="B18" s="102" t="s">
        <v>668</v>
      </c>
      <c r="C18" s="70"/>
      <c r="D18" s="71"/>
      <c r="E18" s="43"/>
      <c r="F18" s="73"/>
      <c r="G18" s="74"/>
    </row>
    <row r="19" spans="1:7">
      <c r="A19" s="80"/>
      <c r="B19" s="80"/>
      <c r="C19" s="81">
        <v>1</v>
      </c>
      <c r="D19" s="82" t="s">
        <v>47</v>
      </c>
      <c r="E19" s="42"/>
      <c r="F19" s="217">
        <f>C19*E19</f>
        <v>0</v>
      </c>
      <c r="G19" s="74"/>
    </row>
    <row r="20" spans="1:7">
      <c r="A20" s="71"/>
      <c r="B20" s="75"/>
      <c r="C20" s="70"/>
      <c r="D20" s="71"/>
      <c r="E20" s="43"/>
      <c r="F20" s="73"/>
      <c r="G20" s="74"/>
    </row>
    <row r="21" spans="1:7">
      <c r="A21" s="71" t="s">
        <v>7</v>
      </c>
      <c r="B21" s="75" t="s">
        <v>669</v>
      </c>
      <c r="C21" s="70"/>
      <c r="D21" s="71"/>
      <c r="E21" s="43"/>
      <c r="F21" s="73"/>
      <c r="G21" s="74"/>
    </row>
    <row r="22" spans="1:7" ht="246.75" customHeight="1">
      <c r="A22" s="71"/>
      <c r="B22" s="75" t="s">
        <v>1173</v>
      </c>
      <c r="C22" s="70"/>
      <c r="D22" s="71"/>
      <c r="E22" s="43"/>
      <c r="F22" s="73"/>
      <c r="G22" s="74"/>
    </row>
    <row r="23" spans="1:7">
      <c r="A23" s="71"/>
      <c r="B23" s="75"/>
      <c r="C23" s="81">
        <f>221+331</f>
        <v>552</v>
      </c>
      <c r="D23" s="82" t="s">
        <v>14</v>
      </c>
      <c r="E23" s="42"/>
      <c r="F23" s="217"/>
      <c r="G23" s="74">
        <f>C23*E23</f>
        <v>0</v>
      </c>
    </row>
    <row r="24" spans="1:7">
      <c r="A24" s="71"/>
      <c r="B24" s="75"/>
      <c r="C24" s="81"/>
      <c r="D24" s="82"/>
      <c r="E24" s="42"/>
      <c r="F24" s="217"/>
      <c r="G24" s="74"/>
    </row>
    <row r="25" spans="1:7">
      <c r="A25" s="71" t="s">
        <v>7</v>
      </c>
      <c r="B25" s="75" t="s">
        <v>846</v>
      </c>
      <c r="C25" s="70"/>
      <c r="D25" s="71"/>
      <c r="E25" s="43"/>
      <c r="F25" s="73"/>
      <c r="G25" s="74"/>
    </row>
    <row r="26" spans="1:7" ht="82.5" customHeight="1">
      <c r="A26" s="71"/>
      <c r="B26" s="75" t="s">
        <v>847</v>
      </c>
      <c r="C26" s="70"/>
      <c r="D26" s="71"/>
      <c r="E26" s="43"/>
      <c r="F26" s="73"/>
      <c r="G26" s="74"/>
    </row>
    <row r="27" spans="1:7">
      <c r="A27" s="71"/>
      <c r="B27" s="75" t="s">
        <v>848</v>
      </c>
      <c r="C27" s="81">
        <v>1</v>
      </c>
      <c r="D27" s="82" t="s">
        <v>47</v>
      </c>
      <c r="E27" s="42"/>
      <c r="F27" s="217"/>
      <c r="G27" s="74">
        <f>C27*E27</f>
        <v>0</v>
      </c>
    </row>
    <row r="28" spans="1:7">
      <c r="A28" s="71"/>
      <c r="B28" s="75" t="s">
        <v>849</v>
      </c>
      <c r="C28" s="81">
        <v>1</v>
      </c>
      <c r="D28" s="82" t="s">
        <v>47</v>
      </c>
      <c r="E28" s="42"/>
      <c r="F28" s="217"/>
      <c r="G28" s="74">
        <f>C28*E28</f>
        <v>0</v>
      </c>
    </row>
    <row r="29" spans="1:7">
      <c r="A29" s="71"/>
      <c r="B29" s="75" t="s">
        <v>850</v>
      </c>
      <c r="C29" s="81">
        <v>1</v>
      </c>
      <c r="D29" s="82" t="s">
        <v>47</v>
      </c>
      <c r="E29" s="42"/>
      <c r="F29" s="217"/>
      <c r="G29" s="74">
        <f>C29*E29</f>
        <v>0</v>
      </c>
    </row>
    <row r="30" spans="1:7">
      <c r="A30" s="71"/>
      <c r="B30" s="75"/>
      <c r="C30" s="81"/>
      <c r="D30" s="82"/>
      <c r="E30" s="42"/>
      <c r="F30" s="217"/>
      <c r="G30" s="74"/>
    </row>
    <row r="31" spans="1:7">
      <c r="A31" s="71" t="s">
        <v>21</v>
      </c>
      <c r="B31" s="75" t="s">
        <v>853</v>
      </c>
      <c r="C31" s="70"/>
      <c r="D31" s="71"/>
      <c r="E31" s="43"/>
      <c r="F31" s="73"/>
      <c r="G31" s="74"/>
    </row>
    <row r="32" spans="1:7" ht="92.25" customHeight="1">
      <c r="A32" s="71"/>
      <c r="B32" s="77" t="s">
        <v>854</v>
      </c>
      <c r="C32" s="70"/>
      <c r="D32" s="71"/>
      <c r="E32" s="43"/>
      <c r="F32" s="73"/>
      <c r="G32" s="74"/>
    </row>
    <row r="33" spans="1:7">
      <c r="A33" s="71"/>
      <c r="B33" s="75"/>
      <c r="C33" s="81">
        <v>1</v>
      </c>
      <c r="D33" s="82" t="s">
        <v>47</v>
      </c>
      <c r="E33" s="42"/>
      <c r="F33" s="217">
        <f>C33*E33</f>
        <v>0</v>
      </c>
      <c r="G33" s="74"/>
    </row>
    <row r="34" spans="1:7">
      <c r="A34" s="71"/>
      <c r="B34" s="75"/>
      <c r="C34" s="70"/>
      <c r="D34" s="71"/>
      <c r="E34" s="72"/>
      <c r="F34" s="73"/>
      <c r="G34" s="74"/>
    </row>
    <row r="35" spans="1:7">
      <c r="A35" s="104" t="s">
        <v>6</v>
      </c>
      <c r="B35" s="134" t="s">
        <v>636</v>
      </c>
      <c r="C35" s="135"/>
      <c r="D35" s="134"/>
      <c r="E35" s="136"/>
      <c r="F35" s="137">
        <f>SUM(F17:F33)</f>
        <v>0</v>
      </c>
      <c r="G35" s="138">
        <f>SUM(G17:G33)</f>
        <v>0</v>
      </c>
    </row>
    <row r="36" spans="1:7">
      <c r="A36" s="71"/>
      <c r="B36" s="71"/>
      <c r="C36" s="70"/>
      <c r="D36" s="71"/>
      <c r="E36" s="72"/>
      <c r="F36" s="73"/>
      <c r="G36" s="74"/>
    </row>
    <row r="37" spans="1:7">
      <c r="A37" s="71"/>
      <c r="B37" s="71"/>
      <c r="C37" s="70"/>
      <c r="D37" s="71"/>
      <c r="E37" s="72"/>
      <c r="F37" s="73"/>
      <c r="G37" s="74"/>
    </row>
    <row r="38" spans="1:7">
      <c r="A38" s="79" t="s">
        <v>8</v>
      </c>
      <c r="B38" s="80" t="s">
        <v>76</v>
      </c>
      <c r="C38" s="70"/>
      <c r="D38" s="71"/>
      <c r="E38" s="72"/>
      <c r="F38" s="73"/>
      <c r="G38" s="74"/>
    </row>
    <row r="39" spans="1:7">
      <c r="A39" s="79"/>
      <c r="B39" s="80"/>
      <c r="C39" s="70"/>
      <c r="D39" s="71"/>
      <c r="E39" s="72"/>
      <c r="F39" s="73"/>
      <c r="G39" s="74"/>
    </row>
    <row r="40" spans="1:7" ht="51">
      <c r="A40" s="79"/>
      <c r="B40" s="80" t="s">
        <v>571</v>
      </c>
      <c r="C40" s="70"/>
      <c r="D40" s="71"/>
      <c r="E40" s="72"/>
      <c r="F40" s="73"/>
      <c r="G40" s="74"/>
    </row>
    <row r="41" spans="1:7" ht="153">
      <c r="A41" s="79"/>
      <c r="B41" s="80" t="s">
        <v>572</v>
      </c>
      <c r="C41" s="70"/>
      <c r="D41" s="71"/>
      <c r="E41" s="72"/>
      <c r="F41" s="73"/>
      <c r="G41" s="74"/>
    </row>
    <row r="42" spans="1:7" ht="127.5">
      <c r="A42" s="79"/>
      <c r="B42" s="80" t="s">
        <v>573</v>
      </c>
      <c r="C42" s="70"/>
      <c r="D42" s="71"/>
      <c r="E42" s="72"/>
      <c r="F42" s="73"/>
      <c r="G42" s="74"/>
    </row>
    <row r="43" spans="1:7">
      <c r="A43" s="79"/>
      <c r="B43" s="80"/>
      <c r="C43" s="70"/>
      <c r="D43" s="71"/>
      <c r="E43" s="72"/>
      <c r="F43" s="73"/>
      <c r="G43" s="74"/>
    </row>
    <row r="44" spans="1:7">
      <c r="A44" s="80" t="s">
        <v>9</v>
      </c>
      <c r="B44" s="80" t="s">
        <v>336</v>
      </c>
      <c r="C44" s="70"/>
      <c r="D44" s="71"/>
      <c r="E44" s="72"/>
      <c r="F44" s="73"/>
      <c r="G44" s="74"/>
    </row>
    <row r="45" spans="1:7" ht="118.5" customHeight="1">
      <c r="A45" s="80"/>
      <c r="B45" s="80" t="s">
        <v>337</v>
      </c>
      <c r="C45" s="70"/>
      <c r="D45" s="71"/>
      <c r="E45" s="43"/>
      <c r="F45" s="73"/>
      <c r="G45" s="74"/>
    </row>
    <row r="46" spans="1:7">
      <c r="A46" s="80"/>
      <c r="B46" s="80" t="s">
        <v>314</v>
      </c>
      <c r="C46" s="81">
        <v>2</v>
      </c>
      <c r="D46" s="82" t="s">
        <v>20</v>
      </c>
      <c r="E46" s="42"/>
      <c r="F46" s="84">
        <f>C46*E46</f>
        <v>0</v>
      </c>
      <c r="G46" s="85"/>
    </row>
    <row r="47" spans="1:7">
      <c r="A47" s="80"/>
      <c r="B47" s="80" t="s">
        <v>319</v>
      </c>
      <c r="C47" s="81">
        <v>1</v>
      </c>
      <c r="D47" s="82" t="s">
        <v>20</v>
      </c>
      <c r="E47" s="42"/>
      <c r="F47" s="84">
        <f>C47*E47</f>
        <v>0</v>
      </c>
      <c r="G47" s="85"/>
    </row>
    <row r="48" spans="1:7">
      <c r="A48" s="80"/>
      <c r="B48" s="80" t="s">
        <v>327</v>
      </c>
      <c r="C48" s="81">
        <v>4</v>
      </c>
      <c r="D48" s="82" t="s">
        <v>20</v>
      </c>
      <c r="E48" s="42"/>
      <c r="F48" s="84"/>
      <c r="G48" s="85">
        <f t="shared" ref="G48:G56" si="0">C48*E48</f>
        <v>0</v>
      </c>
    </row>
    <row r="49" spans="1:7">
      <c r="A49" s="80"/>
      <c r="B49" s="80" t="s">
        <v>328</v>
      </c>
      <c r="C49" s="81">
        <v>2</v>
      </c>
      <c r="D49" s="82" t="s">
        <v>20</v>
      </c>
      <c r="E49" s="42"/>
      <c r="F49" s="84"/>
      <c r="G49" s="85">
        <f t="shared" si="0"/>
        <v>0</v>
      </c>
    </row>
    <row r="50" spans="1:7">
      <c r="A50" s="80"/>
      <c r="B50" s="80" t="s">
        <v>329</v>
      </c>
      <c r="C50" s="81">
        <v>2</v>
      </c>
      <c r="D50" s="82" t="s">
        <v>20</v>
      </c>
      <c r="E50" s="42"/>
      <c r="F50" s="84"/>
      <c r="G50" s="85">
        <f t="shared" si="0"/>
        <v>0</v>
      </c>
    </row>
    <row r="51" spans="1:7">
      <c r="A51" s="80"/>
      <c r="B51" s="80" t="s">
        <v>331</v>
      </c>
      <c r="C51" s="81">
        <f>9+10</f>
        <v>19</v>
      </c>
      <c r="D51" s="82" t="s">
        <v>20</v>
      </c>
      <c r="E51" s="42"/>
      <c r="F51" s="84"/>
      <c r="G51" s="85">
        <f t="shared" si="0"/>
        <v>0</v>
      </c>
    </row>
    <row r="52" spans="1:7">
      <c r="A52" s="80"/>
      <c r="B52" s="80" t="s">
        <v>335</v>
      </c>
      <c r="C52" s="81">
        <v>1</v>
      </c>
      <c r="D52" s="82" t="s">
        <v>20</v>
      </c>
      <c r="E52" s="42"/>
      <c r="F52" s="84"/>
      <c r="G52" s="85">
        <f t="shared" si="0"/>
        <v>0</v>
      </c>
    </row>
    <row r="53" spans="1:7">
      <c r="A53" s="80"/>
      <c r="B53" s="80" t="s">
        <v>330</v>
      </c>
      <c r="C53" s="81">
        <v>9</v>
      </c>
      <c r="D53" s="82" t="s">
        <v>20</v>
      </c>
      <c r="E53" s="42"/>
      <c r="F53" s="84"/>
      <c r="G53" s="85">
        <f t="shared" si="0"/>
        <v>0</v>
      </c>
    </row>
    <row r="54" spans="1:7">
      <c r="A54" s="80"/>
      <c r="B54" s="80" t="s">
        <v>332</v>
      </c>
      <c r="C54" s="81">
        <v>6</v>
      </c>
      <c r="D54" s="82" t="s">
        <v>20</v>
      </c>
      <c r="E54" s="42"/>
      <c r="F54" s="84"/>
      <c r="G54" s="85">
        <f t="shared" si="0"/>
        <v>0</v>
      </c>
    </row>
    <row r="55" spans="1:7">
      <c r="A55" s="80"/>
      <c r="B55" s="80" t="s">
        <v>333</v>
      </c>
      <c r="C55" s="81">
        <v>1</v>
      </c>
      <c r="D55" s="82" t="s">
        <v>20</v>
      </c>
      <c r="E55" s="42"/>
      <c r="F55" s="84"/>
      <c r="G55" s="85">
        <f t="shared" si="0"/>
        <v>0</v>
      </c>
    </row>
    <row r="56" spans="1:7">
      <c r="A56" s="80"/>
      <c r="B56" s="80" t="s">
        <v>334</v>
      </c>
      <c r="C56" s="81">
        <v>1</v>
      </c>
      <c r="D56" s="82" t="s">
        <v>20</v>
      </c>
      <c r="E56" s="42"/>
      <c r="F56" s="84"/>
      <c r="G56" s="85">
        <f t="shared" si="0"/>
        <v>0</v>
      </c>
    </row>
    <row r="57" spans="1:7">
      <c r="A57" s="80"/>
      <c r="B57" s="80"/>
      <c r="C57" s="81"/>
      <c r="D57" s="82"/>
      <c r="E57" s="42"/>
      <c r="F57" s="84"/>
      <c r="G57" s="85"/>
    </row>
    <row r="58" spans="1:7">
      <c r="A58" s="80" t="s">
        <v>10</v>
      </c>
      <c r="B58" s="80" t="s">
        <v>48</v>
      </c>
      <c r="C58" s="81"/>
      <c r="D58" s="82"/>
      <c r="E58" s="42"/>
      <c r="F58" s="84"/>
      <c r="G58" s="85"/>
    </row>
    <row r="59" spans="1:7" ht="102">
      <c r="A59" s="80"/>
      <c r="B59" s="80" t="s">
        <v>338</v>
      </c>
      <c r="C59" s="81"/>
      <c r="D59" s="82"/>
      <c r="E59" s="42"/>
      <c r="F59" s="84"/>
      <c r="G59" s="85"/>
    </row>
    <row r="60" spans="1:7">
      <c r="A60" s="80"/>
      <c r="B60" s="80" t="s">
        <v>315</v>
      </c>
      <c r="C60" s="81">
        <v>1</v>
      </c>
      <c r="D60" s="82" t="s">
        <v>20</v>
      </c>
      <c r="E60" s="42"/>
      <c r="F60" s="84">
        <f t="shared" ref="F60:F65" si="1">C60*E60</f>
        <v>0</v>
      </c>
      <c r="G60" s="85"/>
    </row>
    <row r="61" spans="1:7">
      <c r="A61" s="80"/>
      <c r="B61" s="80" t="s">
        <v>316</v>
      </c>
      <c r="C61" s="81">
        <v>2</v>
      </c>
      <c r="D61" s="82" t="s">
        <v>20</v>
      </c>
      <c r="E61" s="42"/>
      <c r="F61" s="84">
        <f t="shared" si="1"/>
        <v>0</v>
      </c>
      <c r="G61" s="85"/>
    </row>
    <row r="62" spans="1:7">
      <c r="A62" s="80"/>
      <c r="B62" s="80" t="s">
        <v>312</v>
      </c>
      <c r="C62" s="81">
        <v>2</v>
      </c>
      <c r="D62" s="82" t="s">
        <v>20</v>
      </c>
      <c r="E62" s="42"/>
      <c r="F62" s="84">
        <f t="shared" si="1"/>
        <v>0</v>
      </c>
      <c r="G62" s="85"/>
    </row>
    <row r="63" spans="1:7">
      <c r="A63" s="80"/>
      <c r="B63" s="80" t="s">
        <v>313</v>
      </c>
      <c r="C63" s="81">
        <v>1</v>
      </c>
      <c r="D63" s="82" t="s">
        <v>20</v>
      </c>
      <c r="E63" s="42"/>
      <c r="F63" s="84">
        <f t="shared" si="1"/>
        <v>0</v>
      </c>
      <c r="G63" s="85"/>
    </row>
    <row r="64" spans="1:7">
      <c r="A64" s="80"/>
      <c r="B64" s="80" t="s">
        <v>317</v>
      </c>
      <c r="C64" s="81">
        <v>2</v>
      </c>
      <c r="D64" s="82" t="s">
        <v>20</v>
      </c>
      <c r="E64" s="42"/>
      <c r="F64" s="84">
        <f t="shared" si="1"/>
        <v>0</v>
      </c>
      <c r="G64" s="85"/>
    </row>
    <row r="65" spans="1:7" ht="25.5">
      <c r="A65" s="80"/>
      <c r="B65" s="80" t="s">
        <v>321</v>
      </c>
      <c r="C65" s="81">
        <v>1</v>
      </c>
      <c r="D65" s="82" t="s">
        <v>20</v>
      </c>
      <c r="E65" s="42"/>
      <c r="F65" s="84">
        <f t="shared" si="1"/>
        <v>0</v>
      </c>
      <c r="G65" s="85"/>
    </row>
    <row r="66" spans="1:7">
      <c r="A66" s="80"/>
      <c r="B66" s="80" t="s">
        <v>320</v>
      </c>
      <c r="C66" s="81">
        <f>10+9</f>
        <v>19</v>
      </c>
      <c r="D66" s="82" t="s">
        <v>20</v>
      </c>
      <c r="E66" s="42"/>
      <c r="F66" s="84">
        <f>C66*E66</f>
        <v>0</v>
      </c>
      <c r="G66" s="85"/>
    </row>
    <row r="67" spans="1:7">
      <c r="A67" s="80"/>
      <c r="B67" s="80" t="s">
        <v>323</v>
      </c>
      <c r="C67" s="81">
        <f>4</f>
        <v>4</v>
      </c>
      <c r="D67" s="82" t="s">
        <v>20</v>
      </c>
      <c r="E67" s="42"/>
      <c r="F67" s="84"/>
      <c r="G67" s="85">
        <f t="shared" ref="G67:G72" si="2">C67*E67</f>
        <v>0</v>
      </c>
    </row>
    <row r="68" spans="1:7">
      <c r="A68" s="80"/>
      <c r="B68" s="80" t="s">
        <v>318</v>
      </c>
      <c r="C68" s="81">
        <v>6</v>
      </c>
      <c r="D68" s="82" t="s">
        <v>20</v>
      </c>
      <c r="E68" s="42"/>
      <c r="F68" s="84"/>
      <c r="G68" s="85">
        <f t="shared" si="2"/>
        <v>0</v>
      </c>
    </row>
    <row r="69" spans="1:7">
      <c r="A69" s="80"/>
      <c r="B69" s="80" t="s">
        <v>324</v>
      </c>
      <c r="C69" s="81">
        <f>5+6</f>
        <v>11</v>
      </c>
      <c r="D69" s="82" t="s">
        <v>20</v>
      </c>
      <c r="E69" s="42"/>
      <c r="F69" s="84"/>
      <c r="G69" s="85">
        <f t="shared" si="2"/>
        <v>0</v>
      </c>
    </row>
    <row r="70" spans="1:7" ht="25.5">
      <c r="A70" s="80"/>
      <c r="B70" s="80" t="s">
        <v>322</v>
      </c>
      <c r="C70" s="81">
        <v>2</v>
      </c>
      <c r="D70" s="82" t="s">
        <v>20</v>
      </c>
      <c r="E70" s="42"/>
      <c r="F70" s="84"/>
      <c r="G70" s="85">
        <f t="shared" si="2"/>
        <v>0</v>
      </c>
    </row>
    <row r="71" spans="1:7">
      <c r="A71" s="80"/>
      <c r="B71" s="80" t="s">
        <v>325</v>
      </c>
      <c r="C71" s="81">
        <v>5</v>
      </c>
      <c r="D71" s="82" t="s">
        <v>20</v>
      </c>
      <c r="E71" s="42"/>
      <c r="F71" s="84"/>
      <c r="G71" s="85">
        <f t="shared" si="2"/>
        <v>0</v>
      </c>
    </row>
    <row r="72" spans="1:7">
      <c r="A72" s="80"/>
      <c r="B72" s="80" t="s">
        <v>326</v>
      </c>
      <c r="C72" s="81">
        <v>1</v>
      </c>
      <c r="D72" s="82" t="s">
        <v>20</v>
      </c>
      <c r="E72" s="42"/>
      <c r="F72" s="84"/>
      <c r="G72" s="85">
        <f t="shared" si="2"/>
        <v>0</v>
      </c>
    </row>
    <row r="73" spans="1:7">
      <c r="A73" s="80"/>
      <c r="B73" s="80"/>
      <c r="C73" s="81"/>
      <c r="D73" s="82"/>
      <c r="E73" s="42"/>
      <c r="F73" s="84"/>
      <c r="G73" s="85"/>
    </row>
    <row r="74" spans="1:7">
      <c r="A74" s="80" t="s">
        <v>24</v>
      </c>
      <c r="B74" s="80" t="s">
        <v>574</v>
      </c>
      <c r="C74" s="81"/>
      <c r="D74" s="82"/>
      <c r="E74" s="42"/>
      <c r="F74" s="84"/>
      <c r="G74" s="85"/>
    </row>
    <row r="75" spans="1:7" ht="89.25">
      <c r="A75" s="80"/>
      <c r="B75" s="80" t="s">
        <v>575</v>
      </c>
      <c r="C75" s="81"/>
      <c r="D75" s="82"/>
      <c r="E75" s="42"/>
      <c r="F75" s="84"/>
      <c r="G75" s="85"/>
    </row>
    <row r="76" spans="1:7">
      <c r="A76" s="80"/>
      <c r="B76" s="80" t="s">
        <v>576</v>
      </c>
      <c r="C76" s="81">
        <v>4</v>
      </c>
      <c r="D76" s="82" t="s">
        <v>20</v>
      </c>
      <c r="E76" s="42"/>
      <c r="F76" s="84"/>
      <c r="G76" s="85">
        <f>C76*E76</f>
        <v>0</v>
      </c>
    </row>
    <row r="77" spans="1:7">
      <c r="A77" s="80"/>
      <c r="B77" s="80" t="s">
        <v>577</v>
      </c>
      <c r="C77" s="81">
        <v>1</v>
      </c>
      <c r="D77" s="82" t="s">
        <v>20</v>
      </c>
      <c r="E77" s="42"/>
      <c r="F77" s="84"/>
      <c r="G77" s="85">
        <f>C77*E77</f>
        <v>0</v>
      </c>
    </row>
    <row r="78" spans="1:7">
      <c r="A78" s="80"/>
      <c r="B78" s="80"/>
      <c r="C78" s="81"/>
      <c r="D78" s="82"/>
      <c r="E78" s="42"/>
      <c r="F78" s="84"/>
      <c r="G78" s="85"/>
    </row>
    <row r="79" spans="1:7">
      <c r="A79" s="80" t="s">
        <v>25</v>
      </c>
      <c r="B79" s="80" t="s">
        <v>106</v>
      </c>
      <c r="C79" s="81"/>
      <c r="D79" s="82"/>
      <c r="E79" s="42"/>
      <c r="F79" s="84"/>
      <c r="G79" s="85"/>
    </row>
    <row r="80" spans="1:7" ht="90" customHeight="1">
      <c r="A80" s="80"/>
      <c r="B80" s="80" t="s">
        <v>123</v>
      </c>
      <c r="C80" s="81"/>
      <c r="D80" s="82"/>
      <c r="E80" s="42"/>
      <c r="F80" s="84"/>
      <c r="G80" s="85"/>
    </row>
    <row r="81" spans="1:7">
      <c r="A81" s="80"/>
      <c r="B81" s="80"/>
      <c r="C81" s="81">
        <f>15.5+13+18+17</f>
        <v>63.5</v>
      </c>
      <c r="D81" s="82" t="s">
        <v>14</v>
      </c>
      <c r="E81" s="42"/>
      <c r="F81" s="84"/>
      <c r="G81" s="85">
        <f>C81*E81</f>
        <v>0</v>
      </c>
    </row>
    <row r="82" spans="1:7">
      <c r="A82" s="80"/>
      <c r="B82" s="80"/>
      <c r="C82" s="81"/>
      <c r="D82" s="82"/>
      <c r="E82" s="42"/>
      <c r="F82" s="84"/>
      <c r="G82" s="85"/>
    </row>
    <row r="83" spans="1:7">
      <c r="A83" s="80" t="s">
        <v>598</v>
      </c>
      <c r="B83" s="80" t="s">
        <v>124</v>
      </c>
      <c r="C83" s="81"/>
      <c r="D83" s="82"/>
      <c r="E83" s="42"/>
      <c r="F83" s="84"/>
      <c r="G83" s="85"/>
    </row>
    <row r="84" spans="1:7" ht="91.5" customHeight="1">
      <c r="A84" s="80"/>
      <c r="B84" s="80" t="s">
        <v>125</v>
      </c>
      <c r="C84" s="81"/>
      <c r="D84" s="82"/>
      <c r="E84" s="42"/>
      <c r="F84" s="84"/>
      <c r="G84" s="85"/>
    </row>
    <row r="85" spans="1:7">
      <c r="A85" s="80"/>
      <c r="B85" s="80" t="s">
        <v>339</v>
      </c>
      <c r="C85" s="81">
        <v>46</v>
      </c>
      <c r="D85" s="82" t="s">
        <v>14</v>
      </c>
      <c r="E85" s="42"/>
      <c r="F85" s="84">
        <f>C85*E85</f>
        <v>0</v>
      </c>
      <c r="G85" s="85"/>
    </row>
    <row r="86" spans="1:7">
      <c r="A86" s="80"/>
      <c r="B86" s="80" t="s">
        <v>339</v>
      </c>
      <c r="C86" s="81">
        <v>114</v>
      </c>
      <c r="D86" s="82" t="s">
        <v>14</v>
      </c>
      <c r="E86" s="42"/>
      <c r="F86" s="84"/>
      <c r="G86" s="85">
        <f>C86*E86</f>
        <v>0</v>
      </c>
    </row>
    <row r="87" spans="1:7">
      <c r="A87" s="80"/>
      <c r="B87" s="80"/>
      <c r="C87" s="81"/>
      <c r="D87" s="82"/>
      <c r="E87" s="42"/>
      <c r="F87" s="84"/>
      <c r="G87" s="85"/>
    </row>
    <row r="88" spans="1:7">
      <c r="A88" s="80" t="s">
        <v>602</v>
      </c>
      <c r="B88" s="80" t="s">
        <v>128</v>
      </c>
      <c r="C88" s="81"/>
      <c r="D88" s="82"/>
      <c r="E88" s="42"/>
      <c r="F88" s="84"/>
      <c r="G88" s="85"/>
    </row>
    <row r="89" spans="1:7" ht="91.5" customHeight="1">
      <c r="A89" s="80"/>
      <c r="B89" s="80" t="s">
        <v>676</v>
      </c>
      <c r="C89" s="81"/>
      <c r="D89" s="82"/>
      <c r="E89" s="42"/>
      <c r="F89" s="84"/>
      <c r="G89" s="85"/>
    </row>
    <row r="90" spans="1:7">
      <c r="A90" s="80"/>
      <c r="B90" s="80" t="s">
        <v>675</v>
      </c>
      <c r="C90" s="81">
        <f>211+202+203</f>
        <v>616</v>
      </c>
      <c r="D90" s="82" t="s">
        <v>14</v>
      </c>
      <c r="E90" s="42"/>
      <c r="F90" s="84"/>
      <c r="G90" s="85">
        <f>C90*E90</f>
        <v>0</v>
      </c>
    </row>
    <row r="91" spans="1:7">
      <c r="A91" s="80"/>
      <c r="B91" s="80"/>
      <c r="C91" s="81"/>
      <c r="D91" s="82"/>
      <c r="E91" s="42"/>
      <c r="F91" s="84"/>
      <c r="G91" s="85"/>
    </row>
    <row r="92" spans="1:7">
      <c r="A92" s="80" t="s">
        <v>603</v>
      </c>
      <c r="B92" s="80" t="s">
        <v>107</v>
      </c>
      <c r="C92" s="81"/>
      <c r="D92" s="82"/>
      <c r="E92" s="42"/>
      <c r="F92" s="84"/>
      <c r="G92" s="85"/>
    </row>
    <row r="93" spans="1:7" ht="173.25" customHeight="1">
      <c r="A93" s="80"/>
      <c r="B93" s="80" t="s">
        <v>578</v>
      </c>
      <c r="C93" s="81"/>
      <c r="D93" s="82"/>
      <c r="E93" s="42"/>
      <c r="F93" s="84"/>
      <c r="G93" s="85"/>
    </row>
    <row r="94" spans="1:7">
      <c r="A94" s="80"/>
      <c r="B94" s="80" t="s">
        <v>579</v>
      </c>
      <c r="C94" s="81">
        <v>650</v>
      </c>
      <c r="D94" s="82" t="s">
        <v>14</v>
      </c>
      <c r="E94" s="42"/>
      <c r="F94" s="84">
        <f>C94*E94</f>
        <v>0</v>
      </c>
      <c r="G94" s="85"/>
    </row>
    <row r="95" spans="1:7" ht="25.5">
      <c r="A95" s="80"/>
      <c r="B95" s="80" t="s">
        <v>580</v>
      </c>
      <c r="C95" s="81">
        <v>255</v>
      </c>
      <c r="D95" s="82" t="s">
        <v>14</v>
      </c>
      <c r="E95" s="42"/>
      <c r="F95" s="84"/>
      <c r="G95" s="85">
        <f>C95*E95</f>
        <v>0</v>
      </c>
    </row>
    <row r="96" spans="1:7">
      <c r="A96" s="80"/>
      <c r="B96" s="80"/>
      <c r="C96" s="81"/>
      <c r="D96" s="82"/>
      <c r="E96" s="42"/>
      <c r="F96" s="84"/>
      <c r="G96" s="85"/>
    </row>
    <row r="97" spans="1:7">
      <c r="A97" s="80" t="s">
        <v>604</v>
      </c>
      <c r="B97" s="80" t="s">
        <v>670</v>
      </c>
      <c r="C97" s="81"/>
      <c r="D97" s="82"/>
      <c r="E97" s="42"/>
      <c r="F97" s="84"/>
      <c r="G97" s="85"/>
    </row>
    <row r="98" spans="1:7" ht="102">
      <c r="A98" s="80"/>
      <c r="B98" s="80" t="s">
        <v>673</v>
      </c>
      <c r="C98" s="81"/>
      <c r="D98" s="82"/>
      <c r="E98" s="42"/>
      <c r="F98" s="84"/>
      <c r="G98" s="85"/>
    </row>
    <row r="99" spans="1:7">
      <c r="A99" s="80"/>
      <c r="B99" s="80" t="s">
        <v>579</v>
      </c>
      <c r="C99" s="81">
        <v>380</v>
      </c>
      <c r="D99" s="82" t="s">
        <v>14</v>
      </c>
      <c r="E99" s="42"/>
      <c r="F99" s="84">
        <f>C99*E99</f>
        <v>0</v>
      </c>
      <c r="G99" s="85"/>
    </row>
    <row r="100" spans="1:7">
      <c r="A100" s="80"/>
      <c r="B100" s="80"/>
      <c r="C100" s="81"/>
      <c r="D100" s="82"/>
      <c r="E100" s="42"/>
      <c r="F100" s="84"/>
      <c r="G100" s="85"/>
    </row>
    <row r="101" spans="1:7">
      <c r="A101" s="80" t="s">
        <v>609</v>
      </c>
      <c r="B101" s="80" t="s">
        <v>672</v>
      </c>
      <c r="C101" s="81"/>
      <c r="D101" s="82"/>
      <c r="E101" s="42"/>
      <c r="F101" s="84"/>
      <c r="G101" s="85"/>
    </row>
    <row r="102" spans="1:7" ht="89.25">
      <c r="A102" s="80"/>
      <c r="B102" s="80" t="s">
        <v>682</v>
      </c>
      <c r="C102" s="81"/>
      <c r="D102" s="82"/>
      <c r="E102" s="42"/>
      <c r="F102" s="84"/>
      <c r="G102" s="85"/>
    </row>
    <row r="103" spans="1:7">
      <c r="A103" s="80"/>
      <c r="B103" s="80" t="s">
        <v>579</v>
      </c>
      <c r="C103" s="81">
        <v>245</v>
      </c>
      <c r="D103" s="82" t="s">
        <v>14</v>
      </c>
      <c r="E103" s="42"/>
      <c r="F103" s="84"/>
      <c r="G103" s="85">
        <f>C103*E103</f>
        <v>0</v>
      </c>
    </row>
    <row r="104" spans="1:7">
      <c r="A104" s="80"/>
      <c r="B104" s="80"/>
      <c r="C104" s="81"/>
      <c r="D104" s="82"/>
      <c r="E104" s="42"/>
      <c r="F104" s="84"/>
      <c r="G104" s="85"/>
    </row>
    <row r="105" spans="1:7">
      <c r="A105" s="80" t="s">
        <v>637</v>
      </c>
      <c r="B105" s="80" t="s">
        <v>130</v>
      </c>
      <c r="C105" s="81"/>
      <c r="D105" s="82"/>
      <c r="E105" s="42"/>
      <c r="F105" s="84"/>
      <c r="G105" s="85"/>
    </row>
    <row r="106" spans="1:7" ht="89.25">
      <c r="A106" s="80"/>
      <c r="B106" s="80" t="s">
        <v>581</v>
      </c>
      <c r="C106" s="81"/>
      <c r="D106" s="82"/>
      <c r="E106" s="42"/>
      <c r="F106" s="84"/>
      <c r="G106" s="85"/>
    </row>
    <row r="107" spans="1:7">
      <c r="A107" s="80"/>
      <c r="B107" s="286" t="s">
        <v>582</v>
      </c>
      <c r="C107" s="81">
        <v>31</v>
      </c>
      <c r="D107" s="82" t="s">
        <v>65</v>
      </c>
      <c r="E107" s="42"/>
      <c r="F107" s="84">
        <f>C107*E107</f>
        <v>0</v>
      </c>
      <c r="G107" s="85"/>
    </row>
    <row r="108" spans="1:7">
      <c r="A108" s="80"/>
      <c r="B108" s="286" t="s">
        <v>583</v>
      </c>
      <c r="C108" s="81">
        <v>48</v>
      </c>
      <c r="D108" s="82" t="s">
        <v>65</v>
      </c>
      <c r="E108" s="42"/>
      <c r="F108" s="84"/>
      <c r="G108" s="85">
        <f>C108*E108</f>
        <v>0</v>
      </c>
    </row>
    <row r="109" spans="1:7">
      <c r="A109" s="80"/>
      <c r="B109" s="80"/>
      <c r="C109" s="81"/>
      <c r="D109" s="82"/>
      <c r="E109" s="42"/>
      <c r="F109" s="84"/>
      <c r="G109" s="85"/>
    </row>
    <row r="110" spans="1:7">
      <c r="A110" s="80" t="s">
        <v>638</v>
      </c>
      <c r="B110" s="80" t="s">
        <v>131</v>
      </c>
      <c r="C110" s="81"/>
      <c r="D110" s="82"/>
      <c r="E110" s="42"/>
      <c r="F110" s="84"/>
      <c r="G110" s="85"/>
    </row>
    <row r="111" spans="1:7" ht="123.75" customHeight="1">
      <c r="A111" s="80"/>
      <c r="B111" s="80" t="s">
        <v>586</v>
      </c>
      <c r="C111" s="81"/>
      <c r="D111" s="82"/>
      <c r="E111" s="42"/>
      <c r="F111" s="84"/>
      <c r="G111" s="85"/>
    </row>
    <row r="112" spans="1:7">
      <c r="A112" s="80"/>
      <c r="B112" s="80"/>
      <c r="C112" s="81">
        <v>55</v>
      </c>
      <c r="D112" s="82" t="s">
        <v>65</v>
      </c>
      <c r="E112" s="42"/>
      <c r="F112" s="84">
        <f>C112*E112</f>
        <v>0</v>
      </c>
      <c r="G112" s="85"/>
    </row>
    <row r="113" spans="1:7">
      <c r="A113" s="80"/>
      <c r="B113" s="80"/>
      <c r="C113" s="81"/>
      <c r="D113" s="82"/>
      <c r="E113" s="42"/>
      <c r="F113" s="84"/>
      <c r="G113" s="85"/>
    </row>
    <row r="114" spans="1:7">
      <c r="A114" s="80" t="s">
        <v>639</v>
      </c>
      <c r="B114" s="80" t="s">
        <v>585</v>
      </c>
      <c r="C114" s="81"/>
      <c r="D114" s="82"/>
      <c r="E114" s="42"/>
      <c r="F114" s="84"/>
      <c r="G114" s="85"/>
    </row>
    <row r="115" spans="1:7" ht="102">
      <c r="A115" s="80"/>
      <c r="B115" s="80" t="s">
        <v>584</v>
      </c>
      <c r="C115" s="81"/>
      <c r="D115" s="82"/>
      <c r="E115" s="42"/>
      <c r="F115" s="84"/>
      <c r="G115" s="85"/>
    </row>
    <row r="116" spans="1:7">
      <c r="A116" s="80"/>
      <c r="B116" s="80" t="s">
        <v>587</v>
      </c>
      <c r="C116" s="81">
        <v>36</v>
      </c>
      <c r="D116" s="82" t="s">
        <v>36</v>
      </c>
      <c r="E116" s="42"/>
      <c r="F116" s="84">
        <f>C116*E116</f>
        <v>0</v>
      </c>
      <c r="G116" s="85"/>
    </row>
    <row r="117" spans="1:7">
      <c r="A117" s="80"/>
      <c r="B117" s="80"/>
      <c r="C117" s="81"/>
      <c r="D117" s="82"/>
      <c r="E117" s="42"/>
      <c r="F117" s="84"/>
      <c r="G117" s="85"/>
    </row>
    <row r="118" spans="1:7">
      <c r="A118" s="80" t="s">
        <v>640</v>
      </c>
      <c r="B118" s="80" t="s">
        <v>588</v>
      </c>
      <c r="C118" s="81"/>
      <c r="D118" s="82"/>
      <c r="E118" s="42"/>
      <c r="F118" s="84"/>
      <c r="G118" s="85"/>
    </row>
    <row r="119" spans="1:7" ht="38.25">
      <c r="A119" s="80"/>
      <c r="B119" s="80" t="s">
        <v>589</v>
      </c>
      <c r="C119" s="81"/>
      <c r="D119" s="82"/>
      <c r="E119" s="42"/>
      <c r="F119" s="84"/>
      <c r="G119" s="85"/>
    </row>
    <row r="120" spans="1:7" ht="15" customHeight="1">
      <c r="A120" s="80"/>
      <c r="B120" s="287" t="s">
        <v>590</v>
      </c>
      <c r="C120" s="81">
        <v>13</v>
      </c>
      <c r="D120" s="82" t="s">
        <v>65</v>
      </c>
      <c r="E120" s="42"/>
      <c r="F120" s="84">
        <f>C120*E120</f>
        <v>0</v>
      </c>
      <c r="G120" s="85"/>
    </row>
    <row r="121" spans="1:7" ht="15" customHeight="1">
      <c r="A121" s="80"/>
      <c r="B121" s="287"/>
      <c r="C121" s="81"/>
      <c r="D121" s="82"/>
      <c r="E121" s="42"/>
      <c r="F121" s="84"/>
      <c r="G121" s="85"/>
    </row>
    <row r="122" spans="1:7" ht="15" customHeight="1">
      <c r="A122" s="80" t="s">
        <v>641</v>
      </c>
      <c r="B122" s="287" t="s">
        <v>592</v>
      </c>
      <c r="C122" s="81"/>
      <c r="D122" s="82"/>
      <c r="E122" s="42"/>
      <c r="F122" s="84"/>
      <c r="G122" s="85"/>
    </row>
    <row r="123" spans="1:7" ht="114.75">
      <c r="A123" s="80"/>
      <c r="B123" s="80" t="s">
        <v>591</v>
      </c>
      <c r="C123" s="81"/>
      <c r="D123" s="82"/>
      <c r="E123" s="42"/>
      <c r="F123" s="84"/>
      <c r="G123" s="85"/>
    </row>
    <row r="124" spans="1:7" ht="15" customHeight="1">
      <c r="A124" s="80"/>
      <c r="B124" s="287"/>
      <c r="C124" s="81">
        <v>160</v>
      </c>
      <c r="D124" s="82" t="s">
        <v>20</v>
      </c>
      <c r="E124" s="42"/>
      <c r="F124" s="84">
        <f>C124*E124</f>
        <v>0</v>
      </c>
      <c r="G124" s="85"/>
    </row>
    <row r="125" spans="1:7" ht="15" customHeight="1">
      <c r="A125" s="80"/>
      <c r="B125" s="287"/>
      <c r="C125" s="81"/>
      <c r="D125" s="82"/>
      <c r="E125" s="42"/>
      <c r="F125" s="84"/>
      <c r="G125" s="85"/>
    </row>
    <row r="126" spans="1:7" ht="15" customHeight="1">
      <c r="A126" s="80" t="s">
        <v>642</v>
      </c>
      <c r="B126" s="287" t="s">
        <v>594</v>
      </c>
      <c r="C126" s="81"/>
      <c r="D126" s="82"/>
      <c r="E126" s="42"/>
      <c r="F126" s="84"/>
      <c r="G126" s="85"/>
    </row>
    <row r="127" spans="1:7" ht="38.25">
      <c r="A127" s="80"/>
      <c r="B127" s="80" t="s">
        <v>593</v>
      </c>
      <c r="C127" s="81"/>
      <c r="D127" s="82"/>
      <c r="E127" s="42"/>
      <c r="F127" s="84"/>
      <c r="G127" s="85"/>
    </row>
    <row r="128" spans="1:7" ht="15" customHeight="1">
      <c r="A128" s="80"/>
      <c r="B128" s="287"/>
      <c r="C128" s="81">
        <v>420</v>
      </c>
      <c r="D128" s="82" t="s">
        <v>20</v>
      </c>
      <c r="E128" s="42"/>
      <c r="F128" s="84">
        <f>C128*E128</f>
        <v>0</v>
      </c>
      <c r="G128" s="85"/>
    </row>
    <row r="129" spans="1:7" ht="15" customHeight="1">
      <c r="A129" s="80"/>
      <c r="B129" s="287"/>
      <c r="C129" s="81"/>
      <c r="D129" s="82"/>
      <c r="E129" s="42"/>
      <c r="F129" s="84"/>
      <c r="G129" s="85"/>
    </row>
    <row r="130" spans="1:7" ht="15" customHeight="1">
      <c r="A130" s="80" t="s">
        <v>643</v>
      </c>
      <c r="B130" s="287" t="s">
        <v>679</v>
      </c>
      <c r="C130" s="81"/>
      <c r="D130" s="82"/>
      <c r="E130" s="42"/>
      <c r="F130" s="84"/>
      <c r="G130" s="85"/>
    </row>
    <row r="131" spans="1:7" ht="165.75">
      <c r="A131" s="80"/>
      <c r="B131" s="80" t="s">
        <v>1130</v>
      </c>
      <c r="C131" s="81"/>
      <c r="D131" s="82"/>
      <c r="E131" s="42"/>
      <c r="F131" s="84"/>
      <c r="G131" s="85"/>
    </row>
    <row r="132" spans="1:7" ht="15" customHeight="1">
      <c r="A132" s="80"/>
      <c r="B132" s="287"/>
      <c r="C132" s="81">
        <v>5</v>
      </c>
      <c r="D132" s="82" t="s">
        <v>65</v>
      </c>
      <c r="E132" s="42"/>
      <c r="F132" s="84">
        <f>C132*E132</f>
        <v>0</v>
      </c>
      <c r="G132" s="85"/>
    </row>
    <row r="133" spans="1:7" ht="15" customHeight="1">
      <c r="A133" s="80"/>
      <c r="B133" s="287"/>
      <c r="C133" s="81"/>
      <c r="D133" s="82"/>
      <c r="E133" s="42"/>
      <c r="F133" s="84"/>
      <c r="G133" s="85"/>
    </row>
    <row r="134" spans="1:7">
      <c r="A134" s="80" t="s">
        <v>644</v>
      </c>
      <c r="B134" s="80" t="s">
        <v>109</v>
      </c>
      <c r="C134" s="81"/>
      <c r="D134" s="82"/>
      <c r="E134" s="42"/>
      <c r="F134" s="84"/>
      <c r="G134" s="85"/>
    </row>
    <row r="135" spans="1:7" ht="76.5">
      <c r="A135" s="80"/>
      <c r="B135" s="80" t="s">
        <v>341</v>
      </c>
      <c r="C135" s="81"/>
      <c r="D135" s="82"/>
      <c r="E135" s="42"/>
      <c r="F135" s="84"/>
      <c r="G135" s="85"/>
    </row>
    <row r="136" spans="1:7">
      <c r="A136" s="80"/>
      <c r="B136" s="80"/>
      <c r="C136" s="81">
        <v>350</v>
      </c>
      <c r="D136" s="82" t="s">
        <v>14</v>
      </c>
      <c r="E136" s="42"/>
      <c r="F136" s="84"/>
      <c r="G136" s="85">
        <f>C136*E136</f>
        <v>0</v>
      </c>
    </row>
    <row r="137" spans="1:7">
      <c r="A137" s="80"/>
      <c r="B137" s="80"/>
      <c r="C137" s="81"/>
      <c r="D137" s="82"/>
      <c r="E137" s="42"/>
      <c r="F137" s="84"/>
      <c r="G137" s="85"/>
    </row>
    <row r="138" spans="1:7">
      <c r="A138" s="80" t="s">
        <v>645</v>
      </c>
      <c r="B138" s="80" t="s">
        <v>342</v>
      </c>
      <c r="C138" s="81"/>
      <c r="D138" s="82"/>
      <c r="E138" s="42"/>
      <c r="F138" s="84"/>
      <c r="G138" s="85"/>
    </row>
    <row r="139" spans="1:7" ht="51">
      <c r="A139" s="80"/>
      <c r="B139" s="80" t="s">
        <v>343</v>
      </c>
      <c r="C139" s="81"/>
      <c r="D139" s="82"/>
      <c r="E139" s="42"/>
      <c r="F139" s="84"/>
      <c r="G139" s="85"/>
    </row>
    <row r="140" spans="1:7">
      <c r="A140" s="80"/>
      <c r="B140" s="80"/>
      <c r="C140" s="81">
        <v>1</v>
      </c>
      <c r="D140" s="82" t="s">
        <v>47</v>
      </c>
      <c r="E140" s="42"/>
      <c r="F140" s="84">
        <f>C140*E140</f>
        <v>0</v>
      </c>
      <c r="G140" s="85"/>
    </row>
    <row r="141" spans="1:7">
      <c r="A141" s="80"/>
      <c r="B141" s="80"/>
      <c r="C141" s="81"/>
      <c r="D141" s="82"/>
      <c r="E141" s="42"/>
      <c r="F141" s="84"/>
      <c r="G141" s="85"/>
    </row>
    <row r="142" spans="1:7">
      <c r="A142" s="80" t="s">
        <v>646</v>
      </c>
      <c r="B142" s="80" t="s">
        <v>110</v>
      </c>
      <c r="C142" s="81"/>
      <c r="D142" s="82"/>
      <c r="E142" s="42"/>
      <c r="F142" s="84"/>
      <c r="G142" s="85"/>
    </row>
    <row r="143" spans="1:7" ht="104.25" customHeight="1">
      <c r="A143" s="80"/>
      <c r="B143" s="80" t="s">
        <v>344</v>
      </c>
      <c r="C143" s="81"/>
      <c r="D143" s="82"/>
      <c r="E143" s="42"/>
      <c r="F143" s="84"/>
      <c r="G143" s="85"/>
    </row>
    <row r="144" spans="1:7">
      <c r="A144" s="80"/>
      <c r="B144" s="80"/>
      <c r="C144" s="81">
        <v>15</v>
      </c>
      <c r="D144" s="82" t="s">
        <v>65</v>
      </c>
      <c r="E144" s="42"/>
      <c r="F144" s="84">
        <f>C144*E144</f>
        <v>0</v>
      </c>
      <c r="G144" s="85"/>
    </row>
    <row r="145" spans="1:7">
      <c r="A145" s="80"/>
      <c r="B145" s="80"/>
      <c r="C145" s="81"/>
      <c r="D145" s="82"/>
      <c r="E145" s="42"/>
      <c r="F145" s="84"/>
      <c r="G145" s="85"/>
    </row>
    <row r="146" spans="1:7">
      <c r="A146" s="80" t="s">
        <v>647</v>
      </c>
      <c r="B146" s="80" t="s">
        <v>345</v>
      </c>
      <c r="C146" s="81"/>
      <c r="D146" s="82"/>
      <c r="E146" s="42"/>
      <c r="F146" s="84"/>
      <c r="G146" s="85"/>
    </row>
    <row r="147" spans="1:7" ht="51">
      <c r="A147" s="80"/>
      <c r="B147" s="80" t="s">
        <v>346</v>
      </c>
      <c r="C147" s="81"/>
      <c r="D147" s="82"/>
      <c r="E147" s="42"/>
      <c r="F147" s="84"/>
      <c r="G147" s="85"/>
    </row>
    <row r="148" spans="1:7">
      <c r="A148" s="80"/>
      <c r="B148" s="80"/>
      <c r="C148" s="81">
        <v>250</v>
      </c>
      <c r="D148" s="82" t="s">
        <v>14</v>
      </c>
      <c r="E148" s="42"/>
      <c r="F148" s="84">
        <f>C148*E148</f>
        <v>0</v>
      </c>
      <c r="G148" s="85"/>
    </row>
    <row r="149" spans="1:7">
      <c r="A149" s="80"/>
      <c r="B149" s="80"/>
      <c r="C149" s="81"/>
      <c r="D149" s="82"/>
      <c r="E149" s="42"/>
      <c r="F149" s="84"/>
      <c r="G149" s="85"/>
    </row>
    <row r="150" spans="1:7">
      <c r="A150" s="80" t="s">
        <v>671</v>
      </c>
      <c r="B150" s="80" t="s">
        <v>129</v>
      </c>
      <c r="C150" s="81"/>
      <c r="D150" s="82"/>
      <c r="E150" s="42"/>
      <c r="F150" s="84"/>
      <c r="G150" s="85"/>
    </row>
    <row r="151" spans="1:7" ht="63.75">
      <c r="A151" s="80"/>
      <c r="B151" s="80" t="s">
        <v>595</v>
      </c>
      <c r="C151" s="81"/>
      <c r="D151" s="82"/>
      <c r="E151" s="42"/>
      <c r="F151" s="84"/>
      <c r="G151" s="85"/>
    </row>
    <row r="152" spans="1:7">
      <c r="A152" s="80"/>
      <c r="B152" s="80" t="s">
        <v>121</v>
      </c>
      <c r="C152" s="81">
        <v>3</v>
      </c>
      <c r="D152" s="82" t="s">
        <v>36</v>
      </c>
      <c r="E152" s="42"/>
      <c r="F152" s="84"/>
      <c r="G152" s="85">
        <f>C152*E152</f>
        <v>0</v>
      </c>
    </row>
    <row r="153" spans="1:7">
      <c r="A153" s="80"/>
      <c r="B153" s="80" t="s">
        <v>122</v>
      </c>
      <c r="C153" s="81">
        <v>12</v>
      </c>
      <c r="D153" s="82" t="s">
        <v>36</v>
      </c>
      <c r="E153" s="42"/>
      <c r="F153" s="84"/>
      <c r="G153" s="85">
        <f>C153*E153</f>
        <v>0</v>
      </c>
    </row>
    <row r="154" spans="1:7">
      <c r="A154" s="80"/>
      <c r="B154" s="80"/>
      <c r="C154" s="81"/>
      <c r="D154" s="82"/>
      <c r="E154" s="42"/>
      <c r="F154" s="84"/>
      <c r="G154" s="85"/>
    </row>
    <row r="155" spans="1:7">
      <c r="A155" s="80" t="s">
        <v>674</v>
      </c>
      <c r="B155" s="80" t="s">
        <v>597</v>
      </c>
      <c r="C155" s="81"/>
      <c r="D155" s="82"/>
      <c r="E155" s="42"/>
      <c r="F155" s="84"/>
      <c r="G155" s="85"/>
    </row>
    <row r="156" spans="1:7" ht="25.5">
      <c r="A156" s="80"/>
      <c r="B156" s="80" t="s">
        <v>512</v>
      </c>
      <c r="C156" s="81"/>
      <c r="D156" s="82"/>
      <c r="E156" s="42"/>
      <c r="F156" s="84"/>
      <c r="G156" s="85"/>
    </row>
    <row r="157" spans="1:7">
      <c r="A157" s="80"/>
      <c r="B157" s="80" t="s">
        <v>513</v>
      </c>
      <c r="C157" s="81">
        <v>50</v>
      </c>
      <c r="D157" s="82" t="s">
        <v>36</v>
      </c>
      <c r="E157" s="42"/>
      <c r="F157" s="84"/>
      <c r="G157" s="85">
        <f>C157*E157</f>
        <v>0</v>
      </c>
    </row>
    <row r="158" spans="1:7">
      <c r="A158" s="80"/>
      <c r="B158" s="80" t="s">
        <v>514</v>
      </c>
      <c r="C158" s="81">
        <v>45</v>
      </c>
      <c r="D158" s="82" t="s">
        <v>14</v>
      </c>
      <c r="E158" s="42"/>
      <c r="F158" s="84"/>
      <c r="G158" s="85">
        <f>C158*E158</f>
        <v>0</v>
      </c>
    </row>
    <row r="159" spans="1:7">
      <c r="A159" s="80"/>
      <c r="B159" s="80"/>
      <c r="C159" s="81"/>
      <c r="D159" s="82"/>
      <c r="E159" s="42"/>
      <c r="F159" s="84"/>
      <c r="G159" s="85"/>
    </row>
    <row r="160" spans="1:7">
      <c r="A160" s="80" t="s">
        <v>809</v>
      </c>
      <c r="B160" s="80" t="s">
        <v>807</v>
      </c>
      <c r="C160" s="81"/>
      <c r="D160" s="82"/>
      <c r="E160" s="42"/>
      <c r="F160" s="84"/>
      <c r="G160" s="85"/>
    </row>
    <row r="161" spans="1:7" ht="38.25">
      <c r="A161" s="80"/>
      <c r="B161" s="80" t="s">
        <v>808</v>
      </c>
      <c r="C161" s="81"/>
      <c r="D161" s="82"/>
      <c r="E161" s="42"/>
      <c r="F161" s="84"/>
      <c r="G161" s="85"/>
    </row>
    <row r="162" spans="1:7">
      <c r="A162" s="80"/>
      <c r="B162" s="80"/>
      <c r="C162" s="81">
        <v>1.5</v>
      </c>
      <c r="D162" s="82" t="s">
        <v>65</v>
      </c>
      <c r="E162" s="42"/>
      <c r="F162" s="84">
        <f>C162*E162</f>
        <v>0</v>
      </c>
      <c r="G162" s="85"/>
    </row>
    <row r="163" spans="1:7">
      <c r="A163" s="80"/>
      <c r="B163" s="286"/>
      <c r="C163" s="81"/>
      <c r="D163" s="82"/>
      <c r="E163" s="83"/>
      <c r="F163" s="84"/>
      <c r="G163" s="85"/>
    </row>
    <row r="164" spans="1:7">
      <c r="A164" s="104" t="s">
        <v>8</v>
      </c>
      <c r="B164" s="134" t="s">
        <v>77</v>
      </c>
      <c r="C164" s="135"/>
      <c r="D164" s="134"/>
      <c r="E164" s="136"/>
      <c r="F164" s="137">
        <f>SUM(F44:F162)</f>
        <v>0</v>
      </c>
      <c r="G164" s="138">
        <f>SUM(G44:G162)</f>
        <v>0</v>
      </c>
    </row>
    <row r="165" spans="1:7">
      <c r="A165" s="86"/>
      <c r="B165" s="79"/>
      <c r="C165" s="89"/>
      <c r="D165" s="79"/>
      <c r="E165" s="90"/>
      <c r="F165" s="87"/>
      <c r="G165" s="88"/>
    </row>
    <row r="166" spans="1:7">
      <c r="A166" s="86"/>
      <c r="B166" s="79"/>
      <c r="C166" s="89"/>
      <c r="D166" s="79"/>
      <c r="E166" s="90"/>
      <c r="F166" s="87"/>
      <c r="G166" s="88"/>
    </row>
    <row r="167" spans="1:7">
      <c r="A167" s="86" t="s">
        <v>15</v>
      </c>
      <c r="B167" s="79" t="s">
        <v>68</v>
      </c>
      <c r="C167" s="89"/>
      <c r="D167" s="79"/>
      <c r="E167" s="90"/>
      <c r="F167" s="87"/>
      <c r="G167" s="88"/>
    </row>
    <row r="168" spans="1:7">
      <c r="A168" s="86"/>
      <c r="B168" s="79"/>
      <c r="C168" s="89"/>
      <c r="D168" s="79"/>
      <c r="E168" s="90"/>
      <c r="F168" s="87"/>
      <c r="G168" s="88"/>
    </row>
    <row r="169" spans="1:7">
      <c r="A169" s="86" t="s">
        <v>53</v>
      </c>
      <c r="B169" s="80" t="s">
        <v>69</v>
      </c>
      <c r="C169" s="89"/>
      <c r="D169" s="79"/>
      <c r="E169" s="90"/>
      <c r="F169" s="87"/>
      <c r="G169" s="88"/>
    </row>
    <row r="170" spans="1:7" ht="174" customHeight="1">
      <c r="A170" s="86"/>
      <c r="B170" s="80" t="s">
        <v>606</v>
      </c>
      <c r="C170" s="89"/>
      <c r="D170" s="79"/>
      <c r="E170" s="44"/>
      <c r="F170" s="87"/>
      <c r="G170" s="88"/>
    </row>
    <row r="171" spans="1:7">
      <c r="A171" s="86"/>
      <c r="B171" s="80"/>
      <c r="C171" s="81">
        <v>27</v>
      </c>
      <c r="D171" s="82" t="s">
        <v>65</v>
      </c>
      <c r="E171" s="42"/>
      <c r="F171" s="87">
        <f>C171*E171</f>
        <v>0</v>
      </c>
      <c r="G171" s="85"/>
    </row>
    <row r="172" spans="1:7">
      <c r="A172" s="86"/>
      <c r="B172" s="80"/>
      <c r="C172" s="81"/>
      <c r="D172" s="82"/>
      <c r="E172" s="42"/>
      <c r="F172" s="87"/>
      <c r="G172" s="85"/>
    </row>
    <row r="173" spans="1:7">
      <c r="A173" s="86" t="s">
        <v>54</v>
      </c>
      <c r="B173" s="80" t="s">
        <v>69</v>
      </c>
      <c r="C173" s="89"/>
      <c r="D173" s="79"/>
      <c r="E173" s="44"/>
      <c r="F173" s="87"/>
      <c r="G173" s="85"/>
    </row>
    <row r="174" spans="1:7" ht="161.25" customHeight="1">
      <c r="A174" s="86"/>
      <c r="B174" s="80" t="s">
        <v>1164</v>
      </c>
      <c r="C174" s="89"/>
      <c r="D174" s="79"/>
      <c r="E174" s="44"/>
      <c r="F174" s="87"/>
      <c r="G174" s="85"/>
    </row>
    <row r="175" spans="1:7">
      <c r="A175" s="86"/>
      <c r="B175" s="80"/>
      <c r="C175" s="81">
        <v>120</v>
      </c>
      <c r="D175" s="82" t="s">
        <v>65</v>
      </c>
      <c r="E175" s="42"/>
      <c r="F175" s="87">
        <f>C175*E175</f>
        <v>0</v>
      </c>
      <c r="G175" s="85"/>
    </row>
    <row r="176" spans="1:7">
      <c r="A176" s="86"/>
      <c r="B176" s="80"/>
      <c r="C176" s="81"/>
      <c r="D176" s="82"/>
      <c r="E176" s="42"/>
      <c r="F176" s="87"/>
      <c r="G176" s="85"/>
    </row>
    <row r="177" spans="1:7">
      <c r="A177" s="86" t="s">
        <v>55</v>
      </c>
      <c r="B177" s="80" t="s">
        <v>601</v>
      </c>
      <c r="C177" s="89"/>
      <c r="D177" s="79"/>
      <c r="E177" s="44"/>
      <c r="F177" s="87"/>
      <c r="G177" s="85"/>
    </row>
    <row r="178" spans="1:7" ht="153">
      <c r="A178" s="86"/>
      <c r="B178" s="80" t="s">
        <v>605</v>
      </c>
      <c r="C178" s="89"/>
      <c r="D178" s="79"/>
      <c r="E178" s="44"/>
      <c r="F178" s="87"/>
      <c r="G178" s="85"/>
    </row>
    <row r="179" spans="1:7">
      <c r="A179" s="86"/>
      <c r="B179" s="80"/>
      <c r="C179" s="81">
        <v>48</v>
      </c>
      <c r="D179" s="82" t="s">
        <v>65</v>
      </c>
      <c r="E179" s="42"/>
      <c r="F179" s="87"/>
      <c r="G179" s="85">
        <f>C179*E179</f>
        <v>0</v>
      </c>
    </row>
    <row r="180" spans="1:7">
      <c r="A180" s="86"/>
      <c r="B180" s="80"/>
      <c r="C180" s="81"/>
      <c r="D180" s="82"/>
      <c r="E180" s="42"/>
      <c r="F180" s="87"/>
      <c r="G180" s="85"/>
    </row>
    <row r="181" spans="1:7">
      <c r="A181" s="86" t="s">
        <v>56</v>
      </c>
      <c r="B181" s="80" t="s">
        <v>510</v>
      </c>
      <c r="C181" s="89"/>
      <c r="D181" s="79"/>
      <c r="E181" s="44"/>
      <c r="F181" s="87"/>
      <c r="G181" s="88"/>
    </row>
    <row r="182" spans="1:7" ht="96.75" customHeight="1">
      <c r="A182" s="86"/>
      <c r="B182" s="80" t="s">
        <v>511</v>
      </c>
      <c r="C182" s="89"/>
      <c r="D182" s="79"/>
      <c r="E182" s="44"/>
      <c r="F182" s="87"/>
      <c r="G182" s="88"/>
    </row>
    <row r="183" spans="1:7">
      <c r="A183" s="86"/>
      <c r="B183" s="79"/>
      <c r="C183" s="81">
        <v>6</v>
      </c>
      <c r="D183" s="82" t="s">
        <v>65</v>
      </c>
      <c r="E183" s="42"/>
      <c r="F183" s="84"/>
      <c r="G183" s="85">
        <f>C183*E183</f>
        <v>0</v>
      </c>
    </row>
    <row r="184" spans="1:7">
      <c r="A184" s="86"/>
      <c r="B184" s="79"/>
      <c r="C184" s="81"/>
      <c r="D184" s="82"/>
      <c r="E184" s="42"/>
      <c r="F184" s="84"/>
      <c r="G184" s="85"/>
    </row>
    <row r="185" spans="1:7">
      <c r="A185" s="86" t="s">
        <v>115</v>
      </c>
      <c r="B185" s="79" t="s">
        <v>515</v>
      </c>
      <c r="C185" s="81"/>
      <c r="D185" s="82"/>
      <c r="E185" s="42"/>
      <c r="F185" s="84"/>
      <c r="G185" s="85"/>
    </row>
    <row r="186" spans="1:7" ht="175.5" customHeight="1">
      <c r="A186" s="86"/>
      <c r="B186" s="79" t="s">
        <v>516</v>
      </c>
      <c r="C186" s="81"/>
      <c r="D186" s="82"/>
      <c r="E186" s="42"/>
      <c r="F186" s="84"/>
      <c r="G186" s="85"/>
    </row>
    <row r="187" spans="1:7">
      <c r="A187" s="86"/>
      <c r="B187" s="79" t="s">
        <v>517</v>
      </c>
      <c r="C187" s="81">
        <v>11</v>
      </c>
      <c r="D187" s="82" t="s">
        <v>65</v>
      </c>
      <c r="E187" s="42"/>
      <c r="F187" s="84"/>
      <c r="G187" s="85">
        <f>C187*E187</f>
        <v>0</v>
      </c>
    </row>
    <row r="188" spans="1:7">
      <c r="A188" s="86"/>
      <c r="B188" s="79" t="s">
        <v>518</v>
      </c>
      <c r="C188" s="81">
        <v>9</v>
      </c>
      <c r="D188" s="82" t="s">
        <v>65</v>
      </c>
      <c r="E188" s="42"/>
      <c r="F188" s="84"/>
      <c r="G188" s="85">
        <f>C188*E188</f>
        <v>0</v>
      </c>
    </row>
    <row r="189" spans="1:7">
      <c r="A189" s="86"/>
      <c r="B189" s="79"/>
      <c r="C189" s="81"/>
      <c r="D189" s="82"/>
      <c r="E189" s="42"/>
      <c r="F189" s="84"/>
      <c r="G189" s="85"/>
    </row>
    <row r="190" spans="1:7">
      <c r="A190" s="86" t="s">
        <v>610</v>
      </c>
      <c r="B190" s="79" t="s">
        <v>599</v>
      </c>
      <c r="C190" s="81"/>
      <c r="D190" s="82"/>
      <c r="E190" s="42"/>
      <c r="F190" s="84"/>
      <c r="G190" s="85"/>
    </row>
    <row r="191" spans="1:7" ht="116.25" customHeight="1">
      <c r="A191" s="86"/>
      <c r="B191" s="79" t="s">
        <v>519</v>
      </c>
      <c r="C191" s="81"/>
      <c r="D191" s="82"/>
      <c r="E191" s="42"/>
      <c r="F191" s="84"/>
      <c r="G191" s="85"/>
    </row>
    <row r="192" spans="1:7">
      <c r="A192" s="86"/>
      <c r="B192" s="79"/>
      <c r="C192" s="81">
        <v>8</v>
      </c>
      <c r="D192" s="82" t="s">
        <v>65</v>
      </c>
      <c r="E192" s="42"/>
      <c r="F192" s="84"/>
      <c r="G192" s="85">
        <f>C192*E192</f>
        <v>0</v>
      </c>
    </row>
    <row r="193" spans="1:7">
      <c r="A193" s="86"/>
      <c r="B193" s="79"/>
      <c r="C193" s="81"/>
      <c r="D193" s="82"/>
      <c r="E193" s="42"/>
      <c r="F193" s="84"/>
      <c r="G193" s="85"/>
    </row>
    <row r="194" spans="1:7">
      <c r="A194" s="194" t="s">
        <v>611</v>
      </c>
      <c r="B194" s="79" t="s">
        <v>600</v>
      </c>
      <c r="C194" s="81"/>
      <c r="D194" s="82"/>
      <c r="E194" s="42"/>
      <c r="F194" s="84"/>
      <c r="G194" s="85"/>
    </row>
    <row r="195" spans="1:7" ht="127.5">
      <c r="A195" s="86"/>
      <c r="B195" s="79" t="s">
        <v>520</v>
      </c>
      <c r="C195" s="81"/>
      <c r="D195" s="82"/>
      <c r="E195" s="42"/>
      <c r="F195" s="84"/>
      <c r="G195" s="85"/>
    </row>
    <row r="196" spans="1:7">
      <c r="A196" s="86"/>
      <c r="B196" s="79"/>
      <c r="C196" s="81">
        <v>18</v>
      </c>
      <c r="D196" s="82" t="s">
        <v>65</v>
      </c>
      <c r="E196" s="42"/>
      <c r="F196" s="84"/>
      <c r="G196" s="85">
        <f>C196*E196</f>
        <v>0</v>
      </c>
    </row>
    <row r="197" spans="1:7">
      <c r="A197" s="86"/>
      <c r="B197" s="79"/>
      <c r="C197" s="81"/>
      <c r="D197" s="82"/>
      <c r="E197" s="42"/>
      <c r="F197" s="84"/>
      <c r="G197" s="85"/>
    </row>
    <row r="198" spans="1:7">
      <c r="A198" s="86" t="s">
        <v>612</v>
      </c>
      <c r="B198" s="80" t="s">
        <v>71</v>
      </c>
      <c r="C198" s="81"/>
      <c r="D198" s="82"/>
      <c r="E198" s="42"/>
      <c r="F198" s="84"/>
      <c r="G198" s="85"/>
    </row>
    <row r="199" spans="1:7" ht="180" customHeight="1">
      <c r="A199" s="86"/>
      <c r="B199" s="80" t="s">
        <v>247</v>
      </c>
      <c r="C199" s="81"/>
      <c r="D199" s="82"/>
      <c r="E199" s="42"/>
      <c r="F199" s="84"/>
      <c r="G199" s="85"/>
    </row>
    <row r="200" spans="1:7">
      <c r="A200" s="86"/>
      <c r="B200" s="79"/>
      <c r="C200" s="81">
        <f>5+38</f>
        <v>43</v>
      </c>
      <c r="D200" s="82" t="s">
        <v>65</v>
      </c>
      <c r="E200" s="42"/>
      <c r="F200" s="84">
        <f>C200*E200</f>
        <v>0</v>
      </c>
      <c r="G200" s="85"/>
    </row>
    <row r="201" spans="1:7">
      <c r="A201" s="86"/>
      <c r="B201" s="79"/>
      <c r="C201" s="81"/>
      <c r="D201" s="82"/>
      <c r="E201" s="42"/>
      <c r="F201" s="84"/>
      <c r="G201" s="85"/>
    </row>
    <row r="202" spans="1:7">
      <c r="A202" s="86" t="s">
        <v>613</v>
      </c>
      <c r="B202" s="80" t="s">
        <v>71</v>
      </c>
      <c r="C202" s="81"/>
      <c r="D202" s="82"/>
      <c r="E202" s="42"/>
      <c r="F202" s="84"/>
      <c r="G202" s="85"/>
    </row>
    <row r="203" spans="1:7" ht="171.75" customHeight="1">
      <c r="A203" s="86"/>
      <c r="B203" s="80" t="s">
        <v>1165</v>
      </c>
      <c r="C203" s="81"/>
      <c r="D203" s="82"/>
      <c r="E203" s="42"/>
      <c r="F203" s="84"/>
      <c r="G203" s="85"/>
    </row>
    <row r="204" spans="1:7">
      <c r="A204" s="86"/>
      <c r="B204" s="79"/>
      <c r="C204" s="81">
        <v>110</v>
      </c>
      <c r="D204" s="82" t="s">
        <v>65</v>
      </c>
      <c r="E204" s="42"/>
      <c r="F204" s="84">
        <f>C204*E204</f>
        <v>0</v>
      </c>
      <c r="G204" s="85"/>
    </row>
    <row r="205" spans="1:7">
      <c r="A205" s="86"/>
      <c r="B205" s="79"/>
      <c r="C205" s="81"/>
      <c r="D205" s="82"/>
      <c r="E205" s="42"/>
      <c r="F205" s="84"/>
      <c r="G205" s="85"/>
    </row>
    <row r="206" spans="1:7">
      <c r="A206" s="86" t="s">
        <v>951</v>
      </c>
      <c r="B206" s="79" t="s">
        <v>246</v>
      </c>
      <c r="C206" s="81"/>
      <c r="D206" s="82"/>
      <c r="E206" s="42"/>
      <c r="F206" s="84"/>
      <c r="G206" s="85"/>
    </row>
    <row r="207" spans="1:7" ht="53.25" customHeight="1">
      <c r="A207" s="86"/>
      <c r="B207" s="80" t="s">
        <v>608</v>
      </c>
      <c r="C207" s="81"/>
      <c r="D207" s="82"/>
      <c r="E207" s="42"/>
      <c r="F207" s="84"/>
      <c r="G207" s="85"/>
    </row>
    <row r="208" spans="1:7">
      <c r="A208" s="86"/>
      <c r="B208" s="80" t="s">
        <v>1131</v>
      </c>
      <c r="C208" s="81">
        <v>15</v>
      </c>
      <c r="D208" s="82" t="s">
        <v>65</v>
      </c>
      <c r="E208" s="42"/>
      <c r="F208" s="84"/>
      <c r="G208" s="85">
        <f>C208*E208</f>
        <v>0</v>
      </c>
    </row>
    <row r="209" spans="1:7">
      <c r="A209" s="86"/>
      <c r="B209" s="79"/>
      <c r="C209" s="81"/>
      <c r="D209" s="82"/>
      <c r="E209" s="42"/>
      <c r="F209" s="84"/>
      <c r="G209" s="85"/>
    </row>
    <row r="210" spans="1:7">
      <c r="A210" s="86" t="s">
        <v>952</v>
      </c>
      <c r="B210" s="80" t="s">
        <v>70</v>
      </c>
      <c r="C210" s="89"/>
      <c r="D210" s="79"/>
      <c r="E210" s="44"/>
      <c r="F210" s="87"/>
      <c r="G210" s="88"/>
    </row>
    <row r="211" spans="1:7" ht="201" customHeight="1">
      <c r="A211" s="71"/>
      <c r="B211" s="80" t="s">
        <v>607</v>
      </c>
      <c r="C211" s="70"/>
      <c r="D211" s="71"/>
      <c r="E211" s="43"/>
      <c r="F211" s="73"/>
      <c r="G211" s="74"/>
    </row>
    <row r="212" spans="1:7">
      <c r="A212" s="86"/>
      <c r="B212" s="79"/>
      <c r="C212" s="81">
        <f>60+13+13+6+6+13</f>
        <v>111</v>
      </c>
      <c r="D212" s="82" t="s">
        <v>36</v>
      </c>
      <c r="E212" s="42"/>
      <c r="F212" s="84"/>
      <c r="G212" s="85">
        <f>C212*E212</f>
        <v>0</v>
      </c>
    </row>
    <row r="213" spans="1:7">
      <c r="A213" s="86"/>
      <c r="B213" s="79"/>
      <c r="C213" s="81"/>
      <c r="D213" s="82"/>
      <c r="E213" s="83"/>
      <c r="F213" s="84"/>
      <c r="G213" s="85"/>
    </row>
    <row r="214" spans="1:7">
      <c r="A214" s="104" t="s">
        <v>15</v>
      </c>
      <c r="B214" s="134" t="s">
        <v>82</v>
      </c>
      <c r="C214" s="135"/>
      <c r="D214" s="134"/>
      <c r="E214" s="136"/>
      <c r="F214" s="137">
        <f>SUM(F168:F212)</f>
        <v>0</v>
      </c>
      <c r="G214" s="138">
        <f>SUM(G168:G212)</f>
        <v>0</v>
      </c>
    </row>
    <row r="215" spans="1:7">
      <c r="A215" s="86"/>
      <c r="B215" s="79"/>
      <c r="C215" s="89"/>
      <c r="D215" s="79"/>
      <c r="E215" s="90"/>
      <c r="F215" s="87"/>
      <c r="G215" s="88"/>
    </row>
    <row r="216" spans="1:7">
      <c r="A216" s="86"/>
      <c r="B216" s="79"/>
      <c r="C216" s="89"/>
      <c r="D216" s="79"/>
      <c r="E216" s="90"/>
      <c r="F216" s="87"/>
      <c r="G216" s="88"/>
    </row>
    <row r="217" spans="1:7">
      <c r="A217" s="86" t="s">
        <v>16</v>
      </c>
      <c r="B217" s="79" t="s">
        <v>558</v>
      </c>
      <c r="C217" s="81"/>
      <c r="D217" s="82"/>
      <c r="E217" s="83"/>
      <c r="F217" s="84"/>
      <c r="G217" s="85"/>
    </row>
    <row r="218" spans="1:7">
      <c r="A218" s="86"/>
      <c r="B218" s="79"/>
      <c r="C218" s="81"/>
      <c r="D218" s="82"/>
      <c r="E218" s="83"/>
      <c r="F218" s="84"/>
      <c r="G218" s="85"/>
    </row>
    <row r="219" spans="1:7">
      <c r="A219" s="86" t="s">
        <v>17</v>
      </c>
      <c r="B219" s="80" t="s">
        <v>410</v>
      </c>
      <c r="C219" s="81"/>
      <c r="D219" s="82"/>
      <c r="E219" s="83"/>
      <c r="F219" s="84"/>
      <c r="G219" s="85"/>
    </row>
    <row r="220" spans="1:7" ht="204">
      <c r="A220" s="86"/>
      <c r="B220" s="80" t="s">
        <v>1174</v>
      </c>
      <c r="C220" s="81"/>
      <c r="D220" s="82"/>
      <c r="E220" s="42"/>
      <c r="F220" s="84"/>
      <c r="G220" s="85"/>
    </row>
    <row r="221" spans="1:7">
      <c r="A221" s="80"/>
      <c r="B221" s="80"/>
      <c r="C221" s="81">
        <v>1</v>
      </c>
      <c r="D221" s="82" t="s">
        <v>47</v>
      </c>
      <c r="E221" s="42"/>
      <c r="F221" s="84"/>
      <c r="G221" s="85">
        <f>C221*E221</f>
        <v>0</v>
      </c>
    </row>
    <row r="222" spans="1:7">
      <c r="A222" s="80"/>
      <c r="B222" s="80"/>
      <c r="C222" s="81"/>
      <c r="D222" s="82"/>
      <c r="E222" s="42"/>
      <c r="F222" s="84"/>
      <c r="G222" s="85"/>
    </row>
    <row r="223" spans="1:7">
      <c r="A223" s="80" t="s">
        <v>18</v>
      </c>
      <c r="B223" s="80" t="s">
        <v>523</v>
      </c>
      <c r="C223" s="81"/>
      <c r="D223" s="82"/>
      <c r="E223" s="42"/>
      <c r="F223" s="84"/>
      <c r="G223" s="85"/>
    </row>
    <row r="224" spans="1:7" ht="51">
      <c r="A224" s="86"/>
      <c r="B224" s="80" t="s">
        <v>529</v>
      </c>
      <c r="C224" s="81"/>
      <c r="D224" s="82"/>
      <c r="E224" s="42"/>
      <c r="F224" s="84"/>
      <c r="G224" s="85"/>
    </row>
    <row r="225" spans="1:7">
      <c r="A225" s="86"/>
      <c r="B225" s="80" t="s">
        <v>524</v>
      </c>
      <c r="C225" s="81">
        <v>3.5</v>
      </c>
      <c r="D225" s="82" t="s">
        <v>65</v>
      </c>
      <c r="E225" s="42"/>
      <c r="F225" s="87">
        <f>C225*E225</f>
        <v>0</v>
      </c>
      <c r="G225" s="85"/>
    </row>
    <row r="226" spans="1:7">
      <c r="A226" s="86"/>
      <c r="B226" s="80" t="s">
        <v>525</v>
      </c>
      <c r="C226" s="81">
        <f>(65+75+21)*0.05+0.45</f>
        <v>8.5</v>
      </c>
      <c r="D226" s="82" t="s">
        <v>65</v>
      </c>
      <c r="E226" s="42"/>
      <c r="F226" s="87"/>
      <c r="G226" s="85">
        <f>C226*E226</f>
        <v>0</v>
      </c>
    </row>
    <row r="227" spans="1:7">
      <c r="A227" s="86"/>
      <c r="B227" s="79"/>
      <c r="C227" s="81"/>
      <c r="D227" s="82"/>
      <c r="E227" s="42"/>
      <c r="F227" s="84"/>
      <c r="G227" s="85"/>
    </row>
    <row r="228" spans="1:7">
      <c r="A228" s="86" t="s">
        <v>19</v>
      </c>
      <c r="B228" s="79" t="s">
        <v>528</v>
      </c>
      <c r="C228" s="81"/>
      <c r="D228" s="82"/>
      <c r="E228" s="42"/>
      <c r="F228" s="84"/>
      <c r="G228" s="85"/>
    </row>
    <row r="229" spans="1:7" ht="136.5" customHeight="1">
      <c r="A229" s="86"/>
      <c r="B229" s="80" t="s">
        <v>526</v>
      </c>
      <c r="C229" s="81"/>
      <c r="D229" s="82"/>
      <c r="E229" s="42"/>
      <c r="F229" s="84"/>
      <c r="G229" s="85"/>
    </row>
    <row r="230" spans="1:7">
      <c r="A230" s="86"/>
      <c r="B230" s="80" t="s">
        <v>527</v>
      </c>
      <c r="C230" s="81">
        <v>30</v>
      </c>
      <c r="D230" s="82" t="s">
        <v>65</v>
      </c>
      <c r="E230" s="42"/>
      <c r="F230" s="87">
        <f>C230*E230</f>
        <v>0</v>
      </c>
      <c r="G230" s="85"/>
    </row>
    <row r="231" spans="1:7">
      <c r="A231" s="86"/>
      <c r="B231" s="79"/>
      <c r="C231" s="81"/>
      <c r="D231" s="82"/>
      <c r="E231" s="42"/>
      <c r="F231" s="84"/>
      <c r="G231" s="85"/>
    </row>
    <row r="232" spans="1:7">
      <c r="A232" s="86" t="s">
        <v>474</v>
      </c>
      <c r="B232" s="80" t="s">
        <v>66</v>
      </c>
      <c r="C232" s="81"/>
      <c r="D232" s="82"/>
      <c r="E232" s="42"/>
      <c r="F232" s="84"/>
      <c r="G232" s="85"/>
    </row>
    <row r="233" spans="1:7" ht="102">
      <c r="A233" s="86"/>
      <c r="B233" s="80" t="s">
        <v>1176</v>
      </c>
      <c r="C233" s="81"/>
      <c r="D233" s="82"/>
      <c r="E233" s="42"/>
      <c r="F233" s="84"/>
      <c r="G233" s="85"/>
    </row>
    <row r="234" spans="1:7">
      <c r="A234" s="86"/>
      <c r="B234" s="80" t="s">
        <v>340</v>
      </c>
      <c r="C234" s="81">
        <f>(65+75+21)*0.15+1.85</f>
        <v>26</v>
      </c>
      <c r="D234" s="82" t="s">
        <v>65</v>
      </c>
      <c r="E234" s="42"/>
      <c r="F234" s="84"/>
      <c r="G234" s="85">
        <f>C234*E234</f>
        <v>0</v>
      </c>
    </row>
    <row r="235" spans="1:7">
      <c r="A235" s="86"/>
      <c r="B235" s="79"/>
      <c r="C235" s="81"/>
      <c r="D235" s="82"/>
      <c r="E235" s="42"/>
      <c r="F235" s="84"/>
      <c r="G235" s="85"/>
    </row>
    <row r="236" spans="1:7">
      <c r="A236" s="86" t="s">
        <v>475</v>
      </c>
      <c r="B236" s="80" t="s">
        <v>531</v>
      </c>
      <c r="C236" s="81"/>
      <c r="D236" s="82"/>
      <c r="E236" s="42"/>
      <c r="F236" s="84"/>
      <c r="G236" s="85"/>
    </row>
    <row r="237" spans="1:7" ht="204">
      <c r="A237" s="86"/>
      <c r="B237" s="80" t="s">
        <v>530</v>
      </c>
      <c r="C237" s="81"/>
      <c r="D237" s="82"/>
      <c r="E237" s="42"/>
      <c r="F237" s="84"/>
      <c r="G237" s="85"/>
    </row>
    <row r="238" spans="1:7">
      <c r="A238" s="86"/>
      <c r="B238" s="79"/>
      <c r="C238" s="81">
        <v>24</v>
      </c>
      <c r="D238" s="82" t="s">
        <v>65</v>
      </c>
      <c r="E238" s="42"/>
      <c r="F238" s="87">
        <f>C238*E238</f>
        <v>0</v>
      </c>
      <c r="G238" s="85"/>
    </row>
    <row r="239" spans="1:7">
      <c r="A239" s="86"/>
      <c r="B239" s="79"/>
      <c r="C239" s="81"/>
      <c r="D239" s="82"/>
      <c r="E239" s="42"/>
      <c r="F239" s="84"/>
      <c r="G239" s="85"/>
    </row>
    <row r="240" spans="1:7">
      <c r="A240" s="86" t="s">
        <v>476</v>
      </c>
      <c r="B240" s="80" t="s">
        <v>533</v>
      </c>
      <c r="C240" s="81"/>
      <c r="D240" s="82"/>
      <c r="E240" s="42"/>
      <c r="F240" s="84"/>
      <c r="G240" s="85"/>
    </row>
    <row r="241" spans="1:7" ht="165.75">
      <c r="A241" s="86"/>
      <c r="B241" s="80" t="s">
        <v>532</v>
      </c>
      <c r="C241" s="81"/>
      <c r="D241" s="82"/>
      <c r="E241" s="42"/>
      <c r="F241" s="84"/>
      <c r="G241" s="85"/>
    </row>
    <row r="242" spans="1:7">
      <c r="A242" s="86"/>
      <c r="B242" s="79"/>
      <c r="C242" s="81">
        <v>8</v>
      </c>
      <c r="D242" s="82" t="s">
        <v>65</v>
      </c>
      <c r="E242" s="42"/>
      <c r="F242" s="87">
        <f>C242*E242</f>
        <v>0</v>
      </c>
      <c r="G242" s="85"/>
    </row>
    <row r="243" spans="1:7">
      <c r="A243" s="86"/>
      <c r="B243" s="79"/>
      <c r="C243" s="81"/>
      <c r="D243" s="82"/>
      <c r="E243" s="42"/>
      <c r="F243" s="87"/>
      <c r="G243" s="85"/>
    </row>
    <row r="244" spans="1:7">
      <c r="A244" s="86" t="s">
        <v>616</v>
      </c>
      <c r="B244" s="80" t="s">
        <v>534</v>
      </c>
      <c r="C244" s="81"/>
      <c r="D244" s="82"/>
      <c r="E244" s="42"/>
      <c r="F244" s="87"/>
      <c r="G244" s="85"/>
    </row>
    <row r="245" spans="1:7" ht="153">
      <c r="A245" s="86"/>
      <c r="B245" s="80" t="s">
        <v>535</v>
      </c>
      <c r="C245" s="81"/>
      <c r="D245" s="82"/>
      <c r="E245" s="42"/>
      <c r="F245" s="87"/>
      <c r="G245" s="85"/>
    </row>
    <row r="246" spans="1:7">
      <c r="A246" s="86"/>
      <c r="B246" s="79"/>
      <c r="C246" s="81">
        <v>36</v>
      </c>
      <c r="D246" s="82" t="s">
        <v>65</v>
      </c>
      <c r="E246" s="42"/>
      <c r="F246" s="87">
        <f>C246*E246</f>
        <v>0</v>
      </c>
      <c r="G246" s="85"/>
    </row>
    <row r="247" spans="1:7">
      <c r="A247" s="86"/>
      <c r="B247" s="79"/>
      <c r="C247" s="81"/>
      <c r="D247" s="82"/>
      <c r="E247" s="42"/>
      <c r="F247" s="87"/>
      <c r="G247" s="85"/>
    </row>
    <row r="248" spans="1:7">
      <c r="A248" s="86" t="s">
        <v>648</v>
      </c>
      <c r="B248" s="80" t="s">
        <v>67</v>
      </c>
      <c r="C248" s="81"/>
      <c r="D248" s="82"/>
      <c r="E248" s="42"/>
      <c r="F248" s="84"/>
      <c r="G248" s="85"/>
    </row>
    <row r="249" spans="1:7" ht="161.25" customHeight="1">
      <c r="A249" s="86"/>
      <c r="B249" s="80" t="s">
        <v>1226</v>
      </c>
      <c r="C249" s="81"/>
      <c r="D249" s="82"/>
      <c r="E249" s="42"/>
      <c r="F249" s="84"/>
      <c r="G249" s="85"/>
    </row>
    <row r="250" spans="1:7">
      <c r="A250" s="86"/>
      <c r="B250" s="80"/>
      <c r="C250" s="81">
        <f>0.3*0.4*(3+2.5+2+2.5)</f>
        <v>1.2</v>
      </c>
      <c r="D250" s="82" t="s">
        <v>65</v>
      </c>
      <c r="E250" s="42"/>
      <c r="F250" s="87">
        <f>C250*E250</f>
        <v>0</v>
      </c>
      <c r="G250" s="85"/>
    </row>
    <row r="251" spans="1:7">
      <c r="A251" s="86"/>
      <c r="B251" s="80"/>
      <c r="C251" s="81"/>
      <c r="D251" s="82"/>
      <c r="E251" s="42"/>
      <c r="F251" s="87"/>
      <c r="G251" s="85"/>
    </row>
    <row r="252" spans="1:7">
      <c r="A252" s="86" t="s">
        <v>649</v>
      </c>
      <c r="B252" s="80" t="s">
        <v>696</v>
      </c>
      <c r="C252" s="81"/>
      <c r="D252" s="82"/>
      <c r="E252" s="42"/>
      <c r="F252" s="87"/>
      <c r="G252" s="85"/>
    </row>
    <row r="253" spans="1:7" ht="127.5">
      <c r="A253" s="86"/>
      <c r="B253" s="80" t="s">
        <v>697</v>
      </c>
      <c r="C253" s="81"/>
      <c r="D253" s="82"/>
      <c r="E253" s="42"/>
      <c r="F253" s="87"/>
      <c r="G253" s="85"/>
    </row>
    <row r="254" spans="1:7">
      <c r="A254" s="86"/>
      <c r="B254" s="80"/>
      <c r="C254" s="81">
        <v>1</v>
      </c>
      <c r="D254" s="82" t="s">
        <v>47</v>
      </c>
      <c r="E254" s="42"/>
      <c r="F254" s="87"/>
      <c r="G254" s="85">
        <f>C254*E254</f>
        <v>0</v>
      </c>
    </row>
    <row r="255" spans="1:7">
      <c r="A255" s="86"/>
      <c r="B255" s="80"/>
      <c r="C255" s="81"/>
      <c r="D255" s="82"/>
      <c r="E255" s="42"/>
      <c r="F255" s="84"/>
      <c r="G255" s="85"/>
    </row>
    <row r="256" spans="1:7">
      <c r="A256" s="86" t="s">
        <v>695</v>
      </c>
      <c r="B256" s="80" t="s">
        <v>114</v>
      </c>
      <c r="C256" s="81"/>
      <c r="D256" s="82"/>
      <c r="E256" s="42"/>
      <c r="F256" s="84"/>
      <c r="G256" s="85"/>
    </row>
    <row r="257" spans="1:7" ht="89.25">
      <c r="A257" s="86"/>
      <c r="B257" s="80" t="s">
        <v>556</v>
      </c>
      <c r="C257" s="81"/>
      <c r="D257" s="82"/>
      <c r="E257" s="42"/>
      <c r="F257" s="84"/>
      <c r="G257" s="85"/>
    </row>
    <row r="258" spans="1:7" ht="25.5">
      <c r="A258" s="86"/>
      <c r="B258" s="80" t="s">
        <v>557</v>
      </c>
      <c r="C258" s="81">
        <v>9200</v>
      </c>
      <c r="D258" s="82" t="s">
        <v>116</v>
      </c>
      <c r="E258" s="42"/>
      <c r="F258" s="84">
        <f>C258*E258</f>
        <v>0</v>
      </c>
      <c r="G258" s="85"/>
    </row>
    <row r="259" spans="1:7">
      <c r="A259" s="86"/>
      <c r="B259" s="79"/>
      <c r="C259" s="81"/>
      <c r="D259" s="82"/>
      <c r="E259" s="83"/>
      <c r="F259" s="84"/>
      <c r="G259" s="85"/>
    </row>
    <row r="260" spans="1:7">
      <c r="A260" s="104" t="s">
        <v>16</v>
      </c>
      <c r="B260" s="134" t="s">
        <v>84</v>
      </c>
      <c r="C260" s="135"/>
      <c r="D260" s="134"/>
      <c r="E260" s="136"/>
      <c r="F260" s="137">
        <f>SUM(F218:F258)</f>
        <v>0</v>
      </c>
      <c r="G260" s="138">
        <f>SUM(G218:G258)</f>
        <v>0</v>
      </c>
    </row>
    <row r="261" spans="1:7">
      <c r="A261" s="86"/>
      <c r="B261" s="79"/>
      <c r="C261" s="89"/>
      <c r="D261" s="79"/>
      <c r="E261" s="90"/>
      <c r="F261" s="87"/>
      <c r="G261" s="88"/>
    </row>
    <row r="262" spans="1:7">
      <c r="A262" s="86"/>
      <c r="B262" s="79"/>
      <c r="C262" s="89"/>
      <c r="D262" s="79"/>
      <c r="E262" s="90"/>
      <c r="F262" s="87"/>
      <c r="G262" s="88"/>
    </row>
    <row r="263" spans="1:7">
      <c r="A263" s="86" t="s">
        <v>33</v>
      </c>
      <c r="B263" s="79" t="s">
        <v>81</v>
      </c>
      <c r="F263" s="131"/>
      <c r="G263" s="132"/>
    </row>
    <row r="264" spans="1:7">
      <c r="F264" s="131"/>
      <c r="G264" s="132"/>
    </row>
    <row r="265" spans="1:7">
      <c r="A265" s="79" t="s">
        <v>26</v>
      </c>
      <c r="B265" s="80" t="s">
        <v>132</v>
      </c>
      <c r="C265" s="81"/>
      <c r="D265" s="82"/>
      <c r="E265" s="83"/>
      <c r="F265" s="84" t="s">
        <v>44</v>
      </c>
      <c r="G265" s="85" t="s">
        <v>44</v>
      </c>
    </row>
    <row r="266" spans="1:7" ht="121.5" customHeight="1">
      <c r="A266" s="86"/>
      <c r="B266" s="80" t="s">
        <v>138</v>
      </c>
      <c r="C266" s="81"/>
      <c r="D266" s="82"/>
      <c r="E266" s="42"/>
      <c r="F266" s="84"/>
      <c r="G266" s="85"/>
    </row>
    <row r="267" spans="1:7">
      <c r="A267" s="86"/>
      <c r="B267" s="80"/>
      <c r="C267" s="81">
        <v>40</v>
      </c>
      <c r="D267" s="82" t="s">
        <v>65</v>
      </c>
      <c r="E267" s="42"/>
      <c r="F267" s="84">
        <f>C267*E267</f>
        <v>0</v>
      </c>
      <c r="G267" s="85"/>
    </row>
    <row r="268" spans="1:7">
      <c r="E268" s="45"/>
      <c r="F268" s="131"/>
      <c r="G268" s="132"/>
    </row>
    <row r="269" spans="1:7">
      <c r="A269" s="97" t="s">
        <v>27</v>
      </c>
      <c r="B269" s="79" t="s">
        <v>133</v>
      </c>
      <c r="E269" s="45"/>
      <c r="F269" s="131"/>
      <c r="G269" s="132"/>
    </row>
    <row r="270" spans="1:7" ht="180.75" customHeight="1">
      <c r="B270" s="80" t="s">
        <v>134</v>
      </c>
      <c r="E270" s="45"/>
      <c r="F270" s="131"/>
      <c r="G270" s="132"/>
    </row>
    <row r="271" spans="1:7">
      <c r="B271" s="80" t="s">
        <v>135</v>
      </c>
      <c r="C271" s="81">
        <v>52</v>
      </c>
      <c r="D271" s="82" t="s">
        <v>65</v>
      </c>
      <c r="E271" s="42"/>
      <c r="F271" s="84">
        <f>C271*E271</f>
        <v>0</v>
      </c>
      <c r="G271" s="85"/>
    </row>
    <row r="272" spans="1:7">
      <c r="B272" s="80"/>
      <c r="C272" s="81"/>
      <c r="D272" s="82"/>
      <c r="E272" s="42"/>
      <c r="F272" s="84"/>
      <c r="G272" s="85"/>
    </row>
    <row r="273" spans="1:7">
      <c r="A273" s="79" t="s">
        <v>87</v>
      </c>
      <c r="B273" s="80" t="s">
        <v>63</v>
      </c>
      <c r="C273" s="89"/>
      <c r="D273" s="79"/>
      <c r="E273" s="44"/>
      <c r="F273" s="87"/>
      <c r="G273" s="88"/>
    </row>
    <row r="274" spans="1:7" ht="95.25" customHeight="1">
      <c r="A274" s="86"/>
      <c r="B274" s="102" t="s">
        <v>136</v>
      </c>
      <c r="C274" s="89"/>
      <c r="D274" s="79"/>
      <c r="E274" s="44"/>
      <c r="F274" s="87"/>
      <c r="G274" s="88"/>
    </row>
    <row r="275" spans="1:7">
      <c r="A275" s="86"/>
      <c r="B275" s="80" t="s">
        <v>137</v>
      </c>
      <c r="C275" s="81">
        <f>650-127-120</f>
        <v>403</v>
      </c>
      <c r="D275" s="82" t="s">
        <v>14</v>
      </c>
      <c r="E275" s="42"/>
      <c r="F275" s="84">
        <f>C275*E275</f>
        <v>0</v>
      </c>
      <c r="G275" s="85"/>
    </row>
    <row r="276" spans="1:7">
      <c r="B276" s="80"/>
      <c r="C276" s="81"/>
      <c r="D276" s="82"/>
      <c r="E276" s="42"/>
      <c r="F276" s="84"/>
      <c r="G276" s="85"/>
    </row>
    <row r="277" spans="1:7">
      <c r="A277" s="79" t="s">
        <v>368</v>
      </c>
      <c r="B277" s="80" t="s">
        <v>678</v>
      </c>
      <c r="C277" s="89"/>
      <c r="D277" s="79"/>
      <c r="E277" s="44"/>
      <c r="F277" s="87"/>
      <c r="G277" s="88"/>
    </row>
    <row r="278" spans="1:7" ht="63.75">
      <c r="A278" s="86"/>
      <c r="B278" s="80" t="s">
        <v>614</v>
      </c>
      <c r="C278" s="89"/>
      <c r="D278" s="79"/>
      <c r="E278" s="44"/>
      <c r="F278" s="87"/>
      <c r="G278" s="88"/>
    </row>
    <row r="279" spans="1:7">
      <c r="A279" s="86"/>
      <c r="B279" s="80" t="s">
        <v>681</v>
      </c>
      <c r="C279" s="81">
        <f>127+255</f>
        <v>382</v>
      </c>
      <c r="D279" s="82" t="s">
        <v>14</v>
      </c>
      <c r="E279" s="42"/>
      <c r="F279" s="84">
        <f>C279*E279</f>
        <v>0</v>
      </c>
      <c r="G279" s="85"/>
    </row>
    <row r="280" spans="1:7">
      <c r="A280" s="86"/>
      <c r="B280" s="80"/>
      <c r="C280" s="81"/>
      <c r="D280" s="82"/>
      <c r="E280" s="42"/>
      <c r="F280" s="84"/>
      <c r="G280" s="85"/>
    </row>
    <row r="281" spans="1:7">
      <c r="A281" s="79" t="s">
        <v>369</v>
      </c>
      <c r="B281" s="80" t="s">
        <v>683</v>
      </c>
      <c r="C281" s="89"/>
      <c r="D281" s="79"/>
      <c r="E281" s="44"/>
      <c r="F281" s="87"/>
      <c r="G281" s="85"/>
    </row>
    <row r="282" spans="1:7" ht="76.5">
      <c r="A282" s="86"/>
      <c r="B282" s="80" t="s">
        <v>680</v>
      </c>
      <c r="C282" s="89"/>
      <c r="D282" s="79"/>
      <c r="E282" s="44"/>
      <c r="F282" s="87"/>
      <c r="G282" s="85"/>
    </row>
    <row r="283" spans="1:7">
      <c r="A283" s="86"/>
      <c r="B283" s="80"/>
      <c r="C283" s="81">
        <f>25+57+70+39</f>
        <v>191</v>
      </c>
      <c r="D283" s="82" t="s">
        <v>14</v>
      </c>
      <c r="E283" s="42"/>
      <c r="F283" s="84">
        <f>C283*E283</f>
        <v>0</v>
      </c>
      <c r="G283" s="85"/>
    </row>
    <row r="284" spans="1:7">
      <c r="A284" s="86"/>
      <c r="B284" s="80"/>
      <c r="C284" s="81"/>
      <c r="D284" s="82"/>
      <c r="E284" s="42"/>
      <c r="F284" s="84"/>
      <c r="G284" s="85"/>
    </row>
    <row r="285" spans="1:7">
      <c r="A285" s="79" t="s">
        <v>370</v>
      </c>
      <c r="B285" s="80" t="s">
        <v>43</v>
      </c>
      <c r="C285" s="81"/>
      <c r="D285" s="82"/>
      <c r="E285" s="42"/>
      <c r="F285" s="84" t="s">
        <v>44</v>
      </c>
      <c r="G285" s="85" t="s">
        <v>44</v>
      </c>
    </row>
    <row r="286" spans="1:7" ht="267.75">
      <c r="A286" s="86"/>
      <c r="B286" s="80" t="s">
        <v>140</v>
      </c>
      <c r="C286" s="81"/>
      <c r="D286" s="82"/>
      <c r="E286" s="42"/>
      <c r="F286" s="84"/>
      <c r="G286" s="85"/>
    </row>
    <row r="287" spans="1:7">
      <c r="A287" s="86"/>
      <c r="B287" s="80" t="s">
        <v>139</v>
      </c>
      <c r="C287" s="81">
        <f>13+16+17</f>
        <v>46</v>
      </c>
      <c r="D287" s="82" t="s">
        <v>14</v>
      </c>
      <c r="E287" s="42"/>
      <c r="F287" s="84"/>
      <c r="G287" s="85">
        <f>C287*E287</f>
        <v>0</v>
      </c>
    </row>
    <row r="288" spans="1:7">
      <c r="A288" s="86"/>
      <c r="B288" s="80" t="s">
        <v>677</v>
      </c>
      <c r="C288" s="81">
        <v>205</v>
      </c>
      <c r="D288" s="82" t="s">
        <v>14</v>
      </c>
      <c r="E288" s="42"/>
      <c r="F288" s="84"/>
      <c r="G288" s="85">
        <f>C288*E288</f>
        <v>0</v>
      </c>
    </row>
    <row r="289" spans="1:7">
      <c r="A289" s="86"/>
      <c r="B289" s="80"/>
      <c r="C289" s="81"/>
      <c r="D289" s="82"/>
      <c r="E289" s="42"/>
      <c r="F289" s="84"/>
      <c r="G289" s="85"/>
    </row>
    <row r="290" spans="1:7">
      <c r="A290" s="86" t="s">
        <v>371</v>
      </c>
      <c r="B290" s="133" t="s">
        <v>543</v>
      </c>
      <c r="C290" s="81"/>
      <c r="D290" s="82"/>
      <c r="E290" s="42"/>
      <c r="F290" s="84"/>
      <c r="G290" s="85"/>
    </row>
    <row r="291" spans="1:7" ht="89.25">
      <c r="A291" s="86"/>
      <c r="B291" s="133" t="s">
        <v>544</v>
      </c>
      <c r="C291" s="81"/>
      <c r="D291" s="82"/>
      <c r="E291" s="42"/>
      <c r="F291" s="84"/>
      <c r="G291" s="85"/>
    </row>
    <row r="292" spans="1:7">
      <c r="A292" s="86"/>
      <c r="B292" s="133"/>
      <c r="C292" s="81">
        <v>80</v>
      </c>
      <c r="D292" s="82" t="s">
        <v>14</v>
      </c>
      <c r="E292" s="42"/>
      <c r="F292" s="84">
        <f>C292*E292</f>
        <v>0</v>
      </c>
      <c r="G292" s="85"/>
    </row>
    <row r="293" spans="1:7">
      <c r="A293" s="86"/>
      <c r="B293" s="80"/>
      <c r="C293" s="81"/>
      <c r="D293" s="82"/>
      <c r="E293" s="42"/>
      <c r="F293" s="84"/>
      <c r="G293" s="85"/>
    </row>
    <row r="294" spans="1:7">
      <c r="A294" s="86" t="s">
        <v>372</v>
      </c>
      <c r="B294" s="133" t="s">
        <v>685</v>
      </c>
      <c r="C294" s="81"/>
      <c r="D294" s="82"/>
      <c r="E294" s="42"/>
      <c r="F294" s="321"/>
      <c r="G294" s="85"/>
    </row>
    <row r="295" spans="1:7" ht="114.75">
      <c r="A295" s="86"/>
      <c r="B295" s="133" t="s">
        <v>684</v>
      </c>
      <c r="C295" s="81"/>
      <c r="D295" s="82"/>
      <c r="E295" s="42"/>
      <c r="F295" s="321"/>
      <c r="G295" s="85"/>
    </row>
    <row r="296" spans="1:7">
      <c r="A296" s="86"/>
      <c r="B296" s="133"/>
      <c r="C296" s="81">
        <v>190</v>
      </c>
      <c r="D296" s="82" t="s">
        <v>14</v>
      </c>
      <c r="E296" s="42"/>
      <c r="F296" s="321"/>
      <c r="G296" s="85">
        <f>C296*E296</f>
        <v>0</v>
      </c>
    </row>
    <row r="297" spans="1:7">
      <c r="A297" s="86"/>
      <c r="B297" s="80"/>
      <c r="C297" s="81"/>
      <c r="D297" s="82"/>
      <c r="E297" s="42"/>
      <c r="F297" s="321"/>
      <c r="G297" s="85"/>
    </row>
    <row r="298" spans="1:7">
      <c r="A298" s="97" t="s">
        <v>373</v>
      </c>
      <c r="B298" s="80" t="s">
        <v>521</v>
      </c>
      <c r="E298" s="45"/>
      <c r="F298" s="322"/>
      <c r="G298" s="132"/>
    </row>
    <row r="299" spans="1:7" ht="63.75">
      <c r="B299" s="80" t="s">
        <v>522</v>
      </c>
      <c r="E299" s="45"/>
      <c r="F299" s="322"/>
      <c r="G299" s="132"/>
    </row>
    <row r="300" spans="1:7">
      <c r="A300" s="86"/>
      <c r="B300" s="80"/>
      <c r="C300" s="81">
        <v>1</v>
      </c>
      <c r="D300" s="82" t="s">
        <v>47</v>
      </c>
      <c r="E300" s="42"/>
      <c r="F300" s="321"/>
      <c r="G300" s="85">
        <f>C300*E300</f>
        <v>0</v>
      </c>
    </row>
    <row r="301" spans="1:7">
      <c r="A301" s="86"/>
      <c r="B301" s="80"/>
      <c r="C301" s="81"/>
      <c r="D301" s="82"/>
      <c r="E301" s="42"/>
      <c r="F301" s="321"/>
      <c r="G301" s="85"/>
    </row>
    <row r="302" spans="1:7" ht="18.75" customHeight="1">
      <c r="A302" s="97" t="s">
        <v>374</v>
      </c>
      <c r="B302" s="80" t="s">
        <v>698</v>
      </c>
      <c r="E302" s="45"/>
      <c r="F302" s="322"/>
      <c r="G302" s="132"/>
    </row>
    <row r="303" spans="1:7" ht="153">
      <c r="B303" s="80" t="s">
        <v>699</v>
      </c>
      <c r="E303" s="45"/>
      <c r="F303" s="322"/>
      <c r="G303" s="132"/>
    </row>
    <row r="304" spans="1:7">
      <c r="A304" s="86"/>
      <c r="B304" s="80"/>
      <c r="C304" s="81">
        <f>16+19+26+20</f>
        <v>81</v>
      </c>
      <c r="D304" s="82" t="s">
        <v>20</v>
      </c>
      <c r="E304" s="42"/>
      <c r="F304" s="321"/>
      <c r="G304" s="85">
        <f>C304*E304</f>
        <v>0</v>
      </c>
    </row>
    <row r="305" spans="1:7">
      <c r="A305" s="86"/>
      <c r="B305" s="80"/>
      <c r="C305" s="81"/>
      <c r="D305" s="82"/>
      <c r="E305" s="42"/>
      <c r="F305" s="84"/>
      <c r="G305" s="85"/>
    </row>
    <row r="306" spans="1:7" ht="21" customHeight="1">
      <c r="A306" s="97" t="s">
        <v>858</v>
      </c>
      <c r="B306" s="80" t="s">
        <v>805</v>
      </c>
      <c r="E306" s="45"/>
      <c r="F306" s="131"/>
      <c r="G306" s="132"/>
    </row>
    <row r="307" spans="1:7" ht="80.25" customHeight="1">
      <c r="B307" s="80" t="s">
        <v>806</v>
      </c>
      <c r="E307" s="45"/>
      <c r="F307" s="131"/>
      <c r="G307" s="132"/>
    </row>
    <row r="308" spans="1:7">
      <c r="A308" s="86"/>
      <c r="B308" s="80"/>
      <c r="C308" s="81">
        <v>2</v>
      </c>
      <c r="D308" s="82" t="s">
        <v>20</v>
      </c>
      <c r="E308" s="42"/>
      <c r="F308" s="84">
        <f>C308*E308</f>
        <v>0</v>
      </c>
      <c r="G308" s="85"/>
    </row>
    <row r="309" spans="1:7">
      <c r="A309" s="86"/>
      <c r="B309" s="80"/>
      <c r="C309" s="81"/>
      <c r="D309" s="82"/>
      <c r="E309" s="42"/>
      <c r="F309" s="84"/>
      <c r="G309" s="85"/>
    </row>
    <row r="310" spans="1:7">
      <c r="A310" s="86" t="s">
        <v>859</v>
      </c>
      <c r="B310" s="80" t="s">
        <v>1169</v>
      </c>
      <c r="E310" s="45"/>
      <c r="F310" s="131"/>
      <c r="G310" s="132"/>
    </row>
    <row r="311" spans="1:7" ht="114.75">
      <c r="B311" s="80" t="s">
        <v>1170</v>
      </c>
      <c r="E311" s="45"/>
      <c r="F311" s="131"/>
      <c r="G311" s="132"/>
    </row>
    <row r="312" spans="1:7">
      <c r="A312" s="86"/>
      <c r="B312" s="80"/>
      <c r="C312" s="81">
        <v>200</v>
      </c>
      <c r="D312" s="82" t="s">
        <v>14</v>
      </c>
      <c r="E312" s="42"/>
      <c r="F312" s="84"/>
      <c r="G312" s="85">
        <f>C312*E312</f>
        <v>0</v>
      </c>
    </row>
    <row r="313" spans="1:7">
      <c r="A313" s="129"/>
      <c r="B313" s="129"/>
      <c r="C313" s="129"/>
      <c r="D313" s="129"/>
      <c r="E313" s="129"/>
      <c r="F313" s="195"/>
      <c r="G313" s="196"/>
    </row>
    <row r="314" spans="1:7">
      <c r="A314" s="104" t="s">
        <v>33</v>
      </c>
      <c r="B314" s="134" t="s">
        <v>85</v>
      </c>
      <c r="C314" s="135"/>
      <c r="D314" s="134"/>
      <c r="E314" s="136"/>
      <c r="F314" s="137">
        <f>SUM(F264:F308)</f>
        <v>0</v>
      </c>
      <c r="G314" s="138">
        <f>SUM(G264:G312)</f>
        <v>0</v>
      </c>
    </row>
    <row r="315" spans="1:7">
      <c r="A315" s="129"/>
      <c r="B315" s="129"/>
      <c r="C315" s="129"/>
      <c r="D315" s="129"/>
      <c r="E315" s="129"/>
      <c r="F315" s="195"/>
      <c r="G315" s="196"/>
    </row>
    <row r="316" spans="1:7">
      <c r="A316" s="129"/>
      <c r="B316" s="129"/>
      <c r="C316" s="129"/>
      <c r="D316" s="129"/>
      <c r="E316" s="129"/>
      <c r="F316" s="195"/>
      <c r="G316" s="196"/>
    </row>
    <row r="317" spans="1:7">
      <c r="A317" s="86" t="s">
        <v>34</v>
      </c>
      <c r="B317" s="79" t="s">
        <v>86</v>
      </c>
      <c r="F317" s="131"/>
      <c r="G317" s="132"/>
    </row>
    <row r="318" spans="1:7">
      <c r="A318" s="86"/>
      <c r="B318" s="133"/>
      <c r="C318" s="81"/>
      <c r="D318" s="82"/>
      <c r="E318" s="83"/>
      <c r="F318" s="84"/>
      <c r="G318" s="85"/>
    </row>
    <row r="319" spans="1:7">
      <c r="A319" s="86" t="s">
        <v>28</v>
      </c>
      <c r="B319" s="133" t="s">
        <v>73</v>
      </c>
      <c r="C319" s="81"/>
      <c r="D319" s="82"/>
      <c r="E319" s="83"/>
      <c r="F319" s="84"/>
      <c r="G319" s="85"/>
    </row>
    <row r="320" spans="1:7" ht="244.5" customHeight="1">
      <c r="A320" s="86"/>
      <c r="B320" s="133" t="s">
        <v>347</v>
      </c>
      <c r="C320" s="81"/>
      <c r="D320" s="82"/>
      <c r="E320" s="42"/>
      <c r="F320" s="84"/>
      <c r="G320" s="85"/>
    </row>
    <row r="321" spans="1:7">
      <c r="A321" s="86"/>
      <c r="B321" s="133"/>
      <c r="C321" s="81">
        <v>20</v>
      </c>
      <c r="D321" s="82" t="s">
        <v>65</v>
      </c>
      <c r="E321" s="42"/>
      <c r="F321" s="84">
        <f>C321*E321</f>
        <v>0</v>
      </c>
      <c r="G321" s="85"/>
    </row>
    <row r="322" spans="1:7">
      <c r="A322" s="86"/>
      <c r="B322" s="133"/>
      <c r="C322" s="81"/>
      <c r="D322" s="82"/>
      <c r="E322" s="42"/>
      <c r="F322" s="84"/>
      <c r="G322" s="85"/>
    </row>
    <row r="323" spans="1:7">
      <c r="A323" s="86" t="s">
        <v>29</v>
      </c>
      <c r="B323" s="133" t="s">
        <v>540</v>
      </c>
      <c r="C323" s="133"/>
      <c r="D323" s="82"/>
      <c r="E323" s="42"/>
      <c r="F323" s="84"/>
      <c r="G323" s="85"/>
    </row>
    <row r="324" spans="1:7" ht="67.5" customHeight="1">
      <c r="A324" s="86"/>
      <c r="B324" s="133" t="s">
        <v>541</v>
      </c>
      <c r="C324" s="133"/>
      <c r="D324" s="82"/>
      <c r="E324" s="42"/>
      <c r="F324" s="84"/>
      <c r="G324" s="85"/>
    </row>
    <row r="325" spans="1:7">
      <c r="A325" s="86"/>
      <c r="B325" s="133" t="s">
        <v>542</v>
      </c>
      <c r="C325" s="81">
        <v>1.5</v>
      </c>
      <c r="D325" s="82" t="s">
        <v>65</v>
      </c>
      <c r="E325" s="42"/>
      <c r="F325" s="84">
        <f>C325*E325</f>
        <v>0</v>
      </c>
      <c r="G325" s="85"/>
    </row>
    <row r="326" spans="1:7">
      <c r="A326" s="86"/>
      <c r="B326" s="133"/>
      <c r="C326" s="81"/>
      <c r="D326" s="82"/>
      <c r="E326" s="42"/>
      <c r="F326" s="84"/>
      <c r="G326" s="85"/>
    </row>
    <row r="327" spans="1:7">
      <c r="A327" s="86" t="s">
        <v>30</v>
      </c>
      <c r="B327" s="133" t="s">
        <v>141</v>
      </c>
      <c r="C327" s="81"/>
      <c r="D327" s="82"/>
      <c r="E327" s="42"/>
      <c r="F327" s="84"/>
      <c r="G327" s="85"/>
    </row>
    <row r="328" spans="1:7" ht="118.5" customHeight="1">
      <c r="A328" s="86"/>
      <c r="B328" s="133" t="s">
        <v>348</v>
      </c>
      <c r="C328" s="81"/>
      <c r="D328" s="82"/>
      <c r="E328" s="42"/>
      <c r="F328" s="84"/>
      <c r="G328" s="85"/>
    </row>
    <row r="329" spans="1:7">
      <c r="A329" s="86"/>
      <c r="B329" s="133" t="s">
        <v>142</v>
      </c>
      <c r="C329" s="81">
        <v>200</v>
      </c>
      <c r="D329" s="82" t="s">
        <v>14</v>
      </c>
      <c r="E329" s="42"/>
      <c r="F329" s="84">
        <f>C329*E329</f>
        <v>0</v>
      </c>
      <c r="G329" s="85"/>
    </row>
    <row r="330" spans="1:7">
      <c r="A330" s="86"/>
      <c r="B330" s="133" t="s">
        <v>143</v>
      </c>
      <c r="C330" s="81">
        <v>230</v>
      </c>
      <c r="D330" s="82" t="s">
        <v>14</v>
      </c>
      <c r="E330" s="42"/>
      <c r="F330" s="84">
        <f>C330*E330</f>
        <v>0</v>
      </c>
      <c r="G330" s="85"/>
    </row>
    <row r="331" spans="1:7">
      <c r="A331" s="86"/>
      <c r="B331" s="133"/>
      <c r="C331" s="81"/>
      <c r="D331" s="82"/>
      <c r="E331" s="42"/>
      <c r="F331" s="84"/>
      <c r="G331" s="85"/>
    </row>
    <row r="332" spans="1:7">
      <c r="A332" s="86" t="s">
        <v>89</v>
      </c>
      <c r="B332" s="133" t="s">
        <v>349</v>
      </c>
      <c r="C332" s="81"/>
      <c r="D332" s="82"/>
      <c r="E332" s="42"/>
      <c r="F332" s="84"/>
      <c r="G332" s="85"/>
    </row>
    <row r="333" spans="1:7" ht="68.25" customHeight="1">
      <c r="A333" s="86"/>
      <c r="B333" s="133" t="s">
        <v>350</v>
      </c>
      <c r="C333" s="81"/>
      <c r="D333" s="82"/>
      <c r="E333" s="42"/>
      <c r="F333" s="84"/>
      <c r="G333" s="85"/>
    </row>
    <row r="334" spans="1:7">
      <c r="A334" s="86"/>
      <c r="B334" s="133"/>
      <c r="C334" s="81">
        <v>200</v>
      </c>
      <c r="D334" s="82" t="s">
        <v>14</v>
      </c>
      <c r="E334" s="42"/>
      <c r="F334" s="84">
        <f>C334*E334</f>
        <v>0</v>
      </c>
      <c r="G334" s="85"/>
    </row>
    <row r="335" spans="1:7">
      <c r="A335" s="86"/>
      <c r="B335" s="133"/>
      <c r="C335" s="81"/>
      <c r="D335" s="82"/>
      <c r="E335" s="42"/>
      <c r="F335" s="84"/>
      <c r="G335" s="85"/>
    </row>
    <row r="336" spans="1:7">
      <c r="A336" s="86" t="s">
        <v>90</v>
      </c>
      <c r="B336" s="133" t="s">
        <v>352</v>
      </c>
      <c r="C336" s="81"/>
      <c r="D336" s="82"/>
      <c r="E336" s="42"/>
      <c r="F336" s="84"/>
      <c r="G336" s="85"/>
    </row>
    <row r="337" spans="1:7" ht="76.5">
      <c r="A337" s="86"/>
      <c r="B337" s="133" t="s">
        <v>365</v>
      </c>
      <c r="C337" s="81"/>
      <c r="D337" s="82"/>
      <c r="E337" s="42"/>
      <c r="F337" s="84"/>
      <c r="G337" s="85"/>
    </row>
    <row r="338" spans="1:7">
      <c r="A338" s="86"/>
      <c r="B338" s="133" t="s">
        <v>353</v>
      </c>
      <c r="C338" s="81">
        <f>11*2+3*4</f>
        <v>34</v>
      </c>
      <c r="D338" s="82" t="s">
        <v>36</v>
      </c>
      <c r="E338" s="42"/>
      <c r="F338" s="84">
        <f>C338*E338</f>
        <v>0</v>
      </c>
      <c r="G338" s="85"/>
    </row>
    <row r="339" spans="1:7">
      <c r="A339" s="86"/>
      <c r="B339" s="133"/>
      <c r="C339" s="81"/>
      <c r="D339" s="82"/>
      <c r="E339" s="42"/>
      <c r="F339" s="84"/>
      <c r="G339" s="85"/>
    </row>
    <row r="340" spans="1:7">
      <c r="A340" s="86" t="s">
        <v>112</v>
      </c>
      <c r="B340" s="133" t="s">
        <v>364</v>
      </c>
      <c r="C340" s="81"/>
      <c r="D340" s="82"/>
      <c r="E340" s="42"/>
      <c r="F340" s="84"/>
      <c r="G340" s="85"/>
    </row>
    <row r="341" spans="1:7" ht="38.25">
      <c r="A341" s="86"/>
      <c r="B341" s="133" t="s">
        <v>354</v>
      </c>
      <c r="C341" s="81"/>
      <c r="D341" s="82"/>
      <c r="E341" s="42"/>
      <c r="F341" s="84"/>
      <c r="G341" s="85"/>
    </row>
    <row r="342" spans="1:7">
      <c r="A342" s="86"/>
      <c r="B342" s="133" t="s">
        <v>355</v>
      </c>
      <c r="C342" s="81">
        <v>136</v>
      </c>
      <c r="D342" s="82" t="s">
        <v>20</v>
      </c>
      <c r="E342" s="42"/>
      <c r="F342" s="84">
        <f>C342*E342</f>
        <v>0</v>
      </c>
      <c r="G342" s="85"/>
    </row>
    <row r="343" spans="1:7">
      <c r="A343" s="86"/>
      <c r="B343" s="133" t="s">
        <v>356</v>
      </c>
      <c r="C343" s="81">
        <v>18</v>
      </c>
      <c r="D343" s="82" t="s">
        <v>36</v>
      </c>
      <c r="E343" s="42"/>
      <c r="F343" s="84">
        <f>C343*E343</f>
        <v>0</v>
      </c>
      <c r="G343" s="85"/>
    </row>
    <row r="344" spans="1:7">
      <c r="A344" s="86"/>
      <c r="B344" s="133"/>
      <c r="C344" s="81"/>
      <c r="D344" s="82"/>
      <c r="E344" s="42"/>
      <c r="F344" s="84"/>
      <c r="G344" s="85"/>
    </row>
    <row r="345" spans="1:7">
      <c r="A345" s="86" t="s">
        <v>617</v>
      </c>
      <c r="B345" s="133" t="s">
        <v>351</v>
      </c>
      <c r="C345" s="81"/>
      <c r="D345" s="82"/>
      <c r="E345" s="42"/>
      <c r="F345" s="84"/>
      <c r="G345" s="85"/>
    </row>
    <row r="346" spans="1:7" ht="165.75">
      <c r="A346" s="86"/>
      <c r="B346" s="133" t="s">
        <v>358</v>
      </c>
      <c r="C346" s="81"/>
      <c r="D346" s="82"/>
      <c r="E346" s="42"/>
      <c r="F346" s="84"/>
      <c r="G346" s="85"/>
    </row>
    <row r="347" spans="1:7">
      <c r="A347" s="86"/>
      <c r="B347" s="133"/>
      <c r="C347" s="81">
        <v>230</v>
      </c>
      <c r="D347" s="82" t="s">
        <v>14</v>
      </c>
      <c r="E347" s="42"/>
      <c r="F347" s="84">
        <f>C347*E347</f>
        <v>0</v>
      </c>
      <c r="G347" s="85"/>
    </row>
    <row r="348" spans="1:7">
      <c r="A348" s="86"/>
      <c r="B348" s="133"/>
      <c r="C348" s="81"/>
      <c r="D348" s="82"/>
      <c r="E348" s="42"/>
      <c r="F348" s="84"/>
      <c r="G348" s="85"/>
    </row>
    <row r="349" spans="1:7">
      <c r="A349" s="86" t="s">
        <v>618</v>
      </c>
      <c r="B349" s="133" t="s">
        <v>361</v>
      </c>
      <c r="C349" s="81"/>
      <c r="D349" s="82"/>
      <c r="E349" s="42"/>
      <c r="F349" s="84"/>
      <c r="G349" s="85"/>
    </row>
    <row r="350" spans="1:7" ht="89.25">
      <c r="A350" s="86"/>
      <c r="B350" s="133" t="s">
        <v>363</v>
      </c>
      <c r="C350" s="81"/>
      <c r="D350" s="82"/>
      <c r="E350" s="42"/>
      <c r="F350" s="84"/>
      <c r="G350" s="85"/>
    </row>
    <row r="351" spans="1:7">
      <c r="A351" s="86"/>
      <c r="B351" s="133" t="s">
        <v>359</v>
      </c>
      <c r="C351" s="81">
        <f>17+5+5</f>
        <v>27</v>
      </c>
      <c r="D351" s="82" t="s">
        <v>36</v>
      </c>
      <c r="E351" s="42"/>
      <c r="F351" s="84">
        <f>C351*E351</f>
        <v>0</v>
      </c>
      <c r="G351" s="85"/>
    </row>
    <row r="352" spans="1:7">
      <c r="A352" s="86"/>
      <c r="B352" s="133" t="s">
        <v>360</v>
      </c>
      <c r="C352" s="81">
        <f>19+18+4+5+5+8+8+4*5</f>
        <v>87</v>
      </c>
      <c r="D352" s="82" t="s">
        <v>36</v>
      </c>
      <c r="E352" s="42"/>
      <c r="F352" s="84">
        <f>C352*E352</f>
        <v>0</v>
      </c>
      <c r="G352" s="85"/>
    </row>
    <row r="353" spans="1:7">
      <c r="A353" s="86"/>
      <c r="B353" s="133"/>
      <c r="C353" s="81"/>
      <c r="D353" s="82"/>
      <c r="E353" s="42"/>
      <c r="F353" s="84"/>
      <c r="G353" s="85"/>
    </row>
    <row r="354" spans="1:7">
      <c r="A354" s="86" t="s">
        <v>619</v>
      </c>
      <c r="B354" s="133" t="s">
        <v>357</v>
      </c>
      <c r="C354" s="81"/>
      <c r="D354" s="82"/>
      <c r="E354" s="42"/>
      <c r="F354" s="84"/>
      <c r="G354" s="85"/>
    </row>
    <row r="355" spans="1:7" ht="51">
      <c r="A355" s="86"/>
      <c r="B355" s="133" t="s">
        <v>362</v>
      </c>
      <c r="C355" s="81"/>
      <c r="D355" s="82"/>
      <c r="E355" s="42"/>
      <c r="F355" s="84"/>
      <c r="G355" s="85"/>
    </row>
    <row r="356" spans="1:7">
      <c r="A356" s="86"/>
      <c r="B356" s="133"/>
      <c r="C356" s="81">
        <f>18+6+1</f>
        <v>25</v>
      </c>
      <c r="D356" s="82" t="s">
        <v>36</v>
      </c>
      <c r="E356" s="42"/>
      <c r="F356" s="84">
        <f>C356*E356</f>
        <v>0</v>
      </c>
      <c r="G356" s="85"/>
    </row>
    <row r="357" spans="1:7">
      <c r="A357" s="86"/>
      <c r="B357" s="133"/>
      <c r="C357" s="81"/>
      <c r="D357" s="82"/>
      <c r="E357" s="42"/>
      <c r="F357" s="84"/>
      <c r="G357" s="85"/>
    </row>
    <row r="358" spans="1:7" ht="89.25">
      <c r="A358" s="86" t="s">
        <v>620</v>
      </c>
      <c r="B358" s="133" t="s">
        <v>375</v>
      </c>
      <c r="C358" s="81"/>
      <c r="D358" s="82"/>
      <c r="E358" s="42"/>
      <c r="F358" s="84"/>
      <c r="G358" s="85"/>
    </row>
    <row r="359" spans="1:7" ht="13.5" customHeight="1">
      <c r="A359" s="86"/>
      <c r="B359" s="133" t="s">
        <v>366</v>
      </c>
      <c r="C359" s="81">
        <v>68</v>
      </c>
      <c r="D359" s="82" t="s">
        <v>36</v>
      </c>
      <c r="E359" s="42"/>
      <c r="F359" s="84">
        <f>C359*E359</f>
        <v>0</v>
      </c>
      <c r="G359" s="85"/>
    </row>
    <row r="360" spans="1:7" ht="13.5" customHeight="1">
      <c r="A360" s="86"/>
      <c r="B360" s="133" t="s">
        <v>367</v>
      </c>
      <c r="C360" s="81">
        <v>12</v>
      </c>
      <c r="D360" s="82" t="s">
        <v>36</v>
      </c>
      <c r="E360" s="42"/>
      <c r="F360" s="84">
        <f>C360*E360</f>
        <v>0</v>
      </c>
      <c r="G360" s="85"/>
    </row>
    <row r="361" spans="1:7">
      <c r="A361" s="86"/>
      <c r="B361" s="133"/>
      <c r="C361" s="81"/>
      <c r="D361" s="82"/>
      <c r="E361" s="42"/>
      <c r="F361" s="84"/>
      <c r="G361" s="85"/>
    </row>
    <row r="362" spans="1:7">
      <c r="A362" s="86" t="s">
        <v>621</v>
      </c>
      <c r="B362" s="133" t="s">
        <v>74</v>
      </c>
      <c r="C362" s="81"/>
      <c r="D362" s="82"/>
      <c r="E362" s="42"/>
      <c r="F362" s="84"/>
      <c r="G362" s="85"/>
    </row>
    <row r="363" spans="1:7" ht="111.75" customHeight="1">
      <c r="A363" s="86"/>
      <c r="B363" s="133" t="s">
        <v>810</v>
      </c>
      <c r="C363" s="81"/>
      <c r="D363" s="82"/>
      <c r="E363" s="288"/>
      <c r="F363" s="84"/>
      <c r="G363" s="85"/>
    </row>
    <row r="364" spans="1:7">
      <c r="A364" s="86"/>
      <c r="B364" s="133"/>
      <c r="C364" s="81">
        <v>10</v>
      </c>
      <c r="D364" s="82" t="s">
        <v>36</v>
      </c>
      <c r="E364" s="42"/>
      <c r="F364" s="84">
        <f>C364*E364</f>
        <v>0</v>
      </c>
      <c r="G364" s="85"/>
    </row>
    <row r="365" spans="1:7" ht="10.5" customHeight="1">
      <c r="A365" s="86"/>
      <c r="B365" s="133"/>
      <c r="C365" s="81"/>
      <c r="D365" s="82"/>
      <c r="E365" s="42"/>
      <c r="F365" s="84"/>
      <c r="G365" s="85"/>
    </row>
    <row r="366" spans="1:7">
      <c r="A366" s="86" t="s">
        <v>622</v>
      </c>
      <c r="B366" s="133" t="s">
        <v>812</v>
      </c>
      <c r="C366" s="81"/>
      <c r="D366" s="82"/>
      <c r="E366" s="42"/>
      <c r="F366" s="84"/>
      <c r="G366" s="85"/>
    </row>
    <row r="367" spans="1:7" ht="102">
      <c r="A367" s="86"/>
      <c r="B367" s="133" t="s">
        <v>811</v>
      </c>
      <c r="C367" s="81"/>
      <c r="D367" s="82"/>
      <c r="E367" s="288"/>
      <c r="F367" s="84"/>
      <c r="G367" s="85"/>
    </row>
    <row r="368" spans="1:7">
      <c r="A368" s="86"/>
      <c r="B368" s="133"/>
      <c r="C368" s="81">
        <v>16.899999999999999</v>
      </c>
      <c r="D368" s="82" t="s">
        <v>36</v>
      </c>
      <c r="E368" s="42"/>
      <c r="F368" s="84">
        <f>C368*E368</f>
        <v>0</v>
      </c>
      <c r="G368" s="85"/>
    </row>
    <row r="369" spans="1:7" ht="10.5" customHeight="1">
      <c r="A369" s="86"/>
      <c r="B369" s="133"/>
      <c r="C369" s="81"/>
      <c r="D369" s="82"/>
      <c r="E369" s="42"/>
      <c r="F369" s="84"/>
      <c r="G369" s="85"/>
    </row>
    <row r="370" spans="1:7">
      <c r="A370" s="86" t="s">
        <v>1128</v>
      </c>
      <c r="B370" s="133" t="s">
        <v>813</v>
      </c>
      <c r="C370" s="81"/>
      <c r="D370" s="82"/>
      <c r="E370" s="42"/>
      <c r="F370" s="84"/>
      <c r="G370" s="85"/>
    </row>
    <row r="371" spans="1:7" ht="76.5">
      <c r="A371" s="86"/>
      <c r="B371" s="133" t="s">
        <v>814</v>
      </c>
      <c r="C371" s="81"/>
      <c r="D371" s="82"/>
      <c r="E371" s="288"/>
      <c r="F371" s="84"/>
      <c r="G371" s="85"/>
    </row>
    <row r="372" spans="1:7">
      <c r="A372" s="86"/>
      <c r="B372" s="133" t="s">
        <v>816</v>
      </c>
      <c r="C372" s="81">
        <f>16.9+9.2</f>
        <v>26.099999999999998</v>
      </c>
      <c r="D372" s="82" t="s">
        <v>36</v>
      </c>
      <c r="E372" s="42"/>
      <c r="F372" s="84">
        <f>C372*E372</f>
        <v>0</v>
      </c>
      <c r="G372" s="85"/>
    </row>
    <row r="373" spans="1:7" ht="10.5" customHeight="1">
      <c r="A373" s="86"/>
      <c r="B373" s="133"/>
      <c r="C373" s="81"/>
      <c r="D373" s="82"/>
      <c r="E373" s="42"/>
      <c r="F373" s="84"/>
      <c r="G373" s="85"/>
    </row>
    <row r="374" spans="1:7">
      <c r="A374" s="86" t="s">
        <v>1129</v>
      </c>
      <c r="B374" s="133" t="s">
        <v>75</v>
      </c>
      <c r="C374" s="81"/>
      <c r="D374" s="82"/>
      <c r="E374" s="42"/>
      <c r="F374" s="84"/>
      <c r="G374" s="85"/>
    </row>
    <row r="375" spans="1:7" ht="127.5">
      <c r="A375" s="86"/>
      <c r="B375" s="133" t="s">
        <v>815</v>
      </c>
      <c r="C375" s="81"/>
      <c r="D375" s="82"/>
      <c r="E375" s="42"/>
      <c r="F375" s="84"/>
      <c r="G375" s="85"/>
    </row>
    <row r="376" spans="1:7">
      <c r="A376" s="86"/>
      <c r="B376" s="133"/>
      <c r="C376" s="81">
        <f>40+28</f>
        <v>68</v>
      </c>
      <c r="D376" s="82" t="s">
        <v>36</v>
      </c>
      <c r="E376" s="42"/>
      <c r="F376" s="84"/>
      <c r="G376" s="85">
        <f>C376*E376</f>
        <v>0</v>
      </c>
    </row>
    <row r="377" spans="1:7">
      <c r="A377" s="86"/>
      <c r="B377" s="133"/>
      <c r="C377" s="81"/>
      <c r="D377" s="82"/>
      <c r="E377" s="83"/>
      <c r="F377" s="84"/>
      <c r="G377" s="85"/>
    </row>
    <row r="378" spans="1:7">
      <c r="A378" s="104" t="s">
        <v>34</v>
      </c>
      <c r="B378" s="134" t="s">
        <v>88</v>
      </c>
      <c r="C378" s="135"/>
      <c r="D378" s="134"/>
      <c r="E378" s="136"/>
      <c r="F378" s="137">
        <f>SUM(F319:F377)</f>
        <v>0</v>
      </c>
      <c r="G378" s="138">
        <f>SUM(G319:G377)</f>
        <v>0</v>
      </c>
    </row>
    <row r="379" spans="1:7">
      <c r="A379" s="86"/>
      <c r="B379" s="79"/>
      <c r="C379" s="89"/>
      <c r="D379" s="79"/>
      <c r="E379" s="90"/>
      <c r="F379" s="87"/>
      <c r="G379" s="88"/>
    </row>
    <row r="380" spans="1:7">
      <c r="A380" s="86"/>
      <c r="B380" s="79"/>
      <c r="C380" s="89"/>
      <c r="D380" s="79"/>
      <c r="E380" s="90"/>
      <c r="F380" s="87"/>
      <c r="G380" s="88"/>
    </row>
    <row r="381" spans="1:7">
      <c r="A381" s="86" t="s">
        <v>35</v>
      </c>
      <c r="B381" s="79" t="s">
        <v>545</v>
      </c>
      <c r="F381" s="131"/>
      <c r="G381" s="132"/>
    </row>
    <row r="382" spans="1:7">
      <c r="A382" s="86"/>
      <c r="B382" s="79"/>
      <c r="F382" s="131"/>
      <c r="G382" s="132"/>
    </row>
    <row r="383" spans="1:7">
      <c r="A383" s="86" t="s">
        <v>31</v>
      </c>
      <c r="B383" s="133" t="s">
        <v>536</v>
      </c>
      <c r="C383" s="81"/>
      <c r="D383" s="82"/>
      <c r="E383" s="83"/>
      <c r="F383" s="84"/>
      <c r="G383" s="132"/>
    </row>
    <row r="384" spans="1:7" ht="127.5">
      <c r="A384" s="86"/>
      <c r="B384" s="133" t="s">
        <v>537</v>
      </c>
      <c r="C384" s="81"/>
      <c r="D384" s="82"/>
      <c r="E384" s="42"/>
      <c r="F384" s="84"/>
      <c r="G384" s="132"/>
    </row>
    <row r="385" spans="1:7">
      <c r="A385" s="86"/>
      <c r="B385" s="133"/>
      <c r="C385" s="81">
        <v>170</v>
      </c>
      <c r="D385" s="82" t="s">
        <v>14</v>
      </c>
      <c r="E385" s="42"/>
      <c r="F385" s="84">
        <f>C385*E385</f>
        <v>0</v>
      </c>
      <c r="G385" s="132"/>
    </row>
    <row r="386" spans="1:7">
      <c r="A386" s="86"/>
      <c r="B386" s="79"/>
      <c r="E386" s="45"/>
      <c r="F386" s="131"/>
      <c r="G386" s="132"/>
    </row>
    <row r="387" spans="1:7">
      <c r="A387" s="86" t="s">
        <v>32</v>
      </c>
      <c r="B387" s="133" t="s">
        <v>538</v>
      </c>
      <c r="C387" s="89"/>
      <c r="D387" s="79"/>
      <c r="E387" s="44"/>
      <c r="F387" s="87"/>
      <c r="G387" s="132"/>
    </row>
    <row r="388" spans="1:7" ht="229.5">
      <c r="A388" s="86"/>
      <c r="B388" s="133" t="s">
        <v>1147</v>
      </c>
      <c r="C388" s="89"/>
      <c r="D388" s="79"/>
      <c r="E388" s="44"/>
      <c r="F388" s="87"/>
      <c r="G388" s="132"/>
    </row>
    <row r="389" spans="1:7">
      <c r="A389" s="86"/>
      <c r="B389" s="79"/>
      <c r="C389" s="81">
        <v>170</v>
      </c>
      <c r="D389" s="82" t="s">
        <v>20</v>
      </c>
      <c r="E389" s="42"/>
      <c r="F389" s="84">
        <f>C389*E389</f>
        <v>0</v>
      </c>
      <c r="G389" s="132"/>
    </row>
    <row r="390" spans="1:7">
      <c r="A390" s="86"/>
      <c r="B390" s="79"/>
      <c r="E390" s="45"/>
      <c r="F390" s="131"/>
      <c r="G390" s="132"/>
    </row>
    <row r="391" spans="1:7">
      <c r="A391" s="86" t="s">
        <v>91</v>
      </c>
      <c r="B391" s="133" t="s">
        <v>615</v>
      </c>
      <c r="C391" s="81"/>
      <c r="D391" s="82"/>
      <c r="E391" s="42"/>
      <c r="F391" s="84"/>
      <c r="G391" s="85"/>
    </row>
    <row r="392" spans="1:7" ht="199.5" customHeight="1">
      <c r="A392" s="86"/>
      <c r="B392" s="133" t="s">
        <v>1227</v>
      </c>
      <c r="C392" s="89"/>
      <c r="D392" s="79"/>
      <c r="E392" s="44"/>
      <c r="F392" s="87"/>
      <c r="G392" s="88"/>
    </row>
    <row r="393" spans="1:7">
      <c r="A393" s="86"/>
      <c r="B393" s="79" t="s">
        <v>546</v>
      </c>
      <c r="C393" s="81">
        <v>350</v>
      </c>
      <c r="D393" s="82" t="s">
        <v>14</v>
      </c>
      <c r="E393" s="42"/>
      <c r="F393" s="84">
        <f>C393*E393</f>
        <v>0</v>
      </c>
      <c r="G393" s="88"/>
    </row>
    <row r="394" spans="1:7">
      <c r="A394" s="86"/>
      <c r="B394" s="79"/>
      <c r="C394" s="89"/>
      <c r="D394" s="79"/>
      <c r="E394" s="44"/>
      <c r="F394" s="87"/>
      <c r="G394" s="88"/>
    </row>
    <row r="395" spans="1:7">
      <c r="A395" s="86" t="s">
        <v>92</v>
      </c>
      <c r="B395" s="79" t="s">
        <v>547</v>
      </c>
      <c r="C395" s="89"/>
      <c r="D395" s="79"/>
      <c r="E395" s="44"/>
      <c r="F395" s="87"/>
      <c r="G395" s="88"/>
    </row>
    <row r="396" spans="1:7" ht="76.5">
      <c r="A396" s="86"/>
      <c r="B396" s="133" t="s">
        <v>548</v>
      </c>
      <c r="C396" s="89"/>
      <c r="D396" s="79"/>
      <c r="E396" s="44"/>
      <c r="F396" s="87"/>
      <c r="G396" s="88"/>
    </row>
    <row r="397" spans="1:7" ht="25.5">
      <c r="A397" s="86"/>
      <c r="B397" s="79" t="s">
        <v>549</v>
      </c>
      <c r="C397" s="81">
        <v>650</v>
      </c>
      <c r="D397" s="82" t="s">
        <v>14</v>
      </c>
      <c r="E397" s="42"/>
      <c r="F397" s="84">
        <f>C397*E397</f>
        <v>0</v>
      </c>
      <c r="G397" s="88"/>
    </row>
    <row r="398" spans="1:7">
      <c r="A398" s="86"/>
      <c r="B398" s="79"/>
      <c r="C398" s="89"/>
      <c r="D398" s="79"/>
      <c r="E398" s="44"/>
      <c r="F398" s="87"/>
      <c r="G398" s="88"/>
    </row>
    <row r="399" spans="1:7">
      <c r="A399" s="86" t="s">
        <v>93</v>
      </c>
      <c r="B399" s="79" t="s">
        <v>1148</v>
      </c>
      <c r="C399" s="89"/>
      <c r="D399" s="79"/>
      <c r="E399" s="44"/>
      <c r="F399" s="87"/>
      <c r="G399" s="88"/>
    </row>
    <row r="400" spans="1:7" ht="273" customHeight="1">
      <c r="A400" s="86"/>
      <c r="B400" s="78" t="s">
        <v>550</v>
      </c>
      <c r="C400" s="89"/>
      <c r="D400" s="79"/>
      <c r="E400" s="44"/>
      <c r="F400" s="87"/>
      <c r="G400" s="88"/>
    </row>
    <row r="401" spans="1:7">
      <c r="A401" s="86"/>
      <c r="B401" s="79" t="s">
        <v>551</v>
      </c>
      <c r="C401" s="81">
        <v>650</v>
      </c>
      <c r="D401" s="82" t="s">
        <v>14</v>
      </c>
      <c r="E401" s="42"/>
      <c r="F401" s="84">
        <f>C401*E401</f>
        <v>0</v>
      </c>
      <c r="G401" s="88"/>
    </row>
    <row r="402" spans="1:7">
      <c r="A402" s="86"/>
      <c r="B402" s="79"/>
      <c r="C402" s="89"/>
      <c r="D402" s="79"/>
      <c r="E402" s="44"/>
      <c r="F402" s="87"/>
      <c r="G402" s="88"/>
    </row>
    <row r="403" spans="1:7">
      <c r="A403" s="86" t="s">
        <v>94</v>
      </c>
      <c r="B403" s="78" t="s">
        <v>552</v>
      </c>
      <c r="C403" s="89"/>
      <c r="D403" s="79"/>
      <c r="E403" s="44"/>
      <c r="F403" s="87"/>
      <c r="G403" s="88"/>
    </row>
    <row r="404" spans="1:7" ht="204">
      <c r="A404" s="86"/>
      <c r="B404" s="78" t="s">
        <v>1149</v>
      </c>
      <c r="C404" s="89"/>
      <c r="D404" s="79"/>
      <c r="E404" s="44"/>
      <c r="F404" s="87"/>
      <c r="G404" s="88"/>
    </row>
    <row r="405" spans="1:7">
      <c r="A405" s="86"/>
      <c r="B405" s="79"/>
      <c r="C405" s="81">
        <v>420</v>
      </c>
      <c r="D405" s="82" t="s">
        <v>20</v>
      </c>
      <c r="E405" s="42"/>
      <c r="F405" s="84">
        <f>C405*E405</f>
        <v>0</v>
      </c>
      <c r="G405" s="88"/>
    </row>
    <row r="406" spans="1:7">
      <c r="A406" s="86"/>
      <c r="B406" s="79"/>
      <c r="C406" s="89"/>
      <c r="D406" s="79"/>
      <c r="E406" s="44"/>
      <c r="F406" s="87"/>
      <c r="G406" s="88"/>
    </row>
    <row r="407" spans="1:7">
      <c r="A407" s="86"/>
      <c r="B407" s="79"/>
      <c r="C407" s="89"/>
      <c r="D407" s="79"/>
      <c r="E407" s="44"/>
      <c r="F407" s="87"/>
      <c r="G407" s="88"/>
    </row>
    <row r="408" spans="1:7" ht="76.5">
      <c r="A408" s="86" t="s">
        <v>95</v>
      </c>
      <c r="B408" s="79" t="s">
        <v>553</v>
      </c>
      <c r="C408" s="89"/>
      <c r="D408" s="79"/>
      <c r="E408" s="44"/>
      <c r="F408" s="87"/>
      <c r="G408" s="88"/>
    </row>
    <row r="409" spans="1:7">
      <c r="A409" s="86"/>
      <c r="B409" s="79"/>
      <c r="C409" s="81">
        <v>2</v>
      </c>
      <c r="D409" s="82" t="s">
        <v>14</v>
      </c>
      <c r="E409" s="42"/>
      <c r="F409" s="84">
        <f>C409*E409</f>
        <v>0</v>
      </c>
      <c r="G409" s="88"/>
    </row>
    <row r="410" spans="1:7">
      <c r="A410" s="86"/>
      <c r="B410" s="79"/>
      <c r="C410" s="89"/>
      <c r="D410" s="79"/>
      <c r="E410" s="44"/>
      <c r="F410" s="87"/>
      <c r="G410" s="88"/>
    </row>
    <row r="411" spans="1:7" ht="63.75">
      <c r="A411" s="86" t="s">
        <v>399</v>
      </c>
      <c r="B411" s="79" t="s">
        <v>554</v>
      </c>
      <c r="C411" s="89"/>
      <c r="D411" s="79"/>
      <c r="E411" s="44"/>
      <c r="F411" s="87"/>
      <c r="G411" s="88"/>
    </row>
    <row r="412" spans="1:7">
      <c r="A412" s="86"/>
      <c r="B412" s="79"/>
      <c r="C412" s="81">
        <v>3</v>
      </c>
      <c r="D412" s="82" t="s">
        <v>20</v>
      </c>
      <c r="E412" s="42"/>
      <c r="F412" s="84">
        <f>C412*E412</f>
        <v>0</v>
      </c>
      <c r="G412" s="88"/>
    </row>
    <row r="413" spans="1:7">
      <c r="A413" s="86"/>
      <c r="B413" s="79"/>
      <c r="C413" s="89"/>
      <c r="D413" s="79"/>
      <c r="E413" s="44"/>
      <c r="F413" s="87"/>
      <c r="G413" s="88"/>
    </row>
    <row r="414" spans="1:7">
      <c r="A414" s="86" t="s">
        <v>96</v>
      </c>
      <c r="B414" s="79" t="s">
        <v>555</v>
      </c>
      <c r="C414" s="89"/>
      <c r="D414" s="79"/>
      <c r="E414" s="44"/>
      <c r="F414" s="87"/>
      <c r="G414" s="88"/>
    </row>
    <row r="415" spans="1:7" ht="178.5">
      <c r="A415" s="86"/>
      <c r="B415" s="79" t="s">
        <v>1150</v>
      </c>
      <c r="C415" s="89"/>
      <c r="D415" s="79"/>
      <c r="E415" s="44"/>
      <c r="F415" s="87"/>
      <c r="G415" s="88"/>
    </row>
    <row r="416" spans="1:7">
      <c r="A416" s="86"/>
      <c r="B416" s="79"/>
      <c r="C416" s="81">
        <v>1</v>
      </c>
      <c r="D416" s="82" t="s">
        <v>14</v>
      </c>
      <c r="E416" s="42"/>
      <c r="F416" s="84">
        <f>C416*E416</f>
        <v>0</v>
      </c>
      <c r="G416" s="88"/>
    </row>
    <row r="417" spans="1:7">
      <c r="A417" s="86"/>
      <c r="B417" s="79"/>
      <c r="C417" s="81"/>
      <c r="D417" s="82"/>
      <c r="E417" s="42"/>
      <c r="F417" s="84"/>
      <c r="G417" s="88"/>
    </row>
    <row r="418" spans="1:7">
      <c r="A418" s="86" t="s">
        <v>117</v>
      </c>
      <c r="B418" s="79" t="s">
        <v>692</v>
      </c>
      <c r="C418" s="81"/>
      <c r="D418" s="82"/>
      <c r="E418" s="42"/>
      <c r="F418" s="84"/>
      <c r="G418" s="88"/>
    </row>
    <row r="419" spans="1:7" ht="229.5">
      <c r="A419" s="86"/>
      <c r="B419" s="79" t="s">
        <v>691</v>
      </c>
      <c r="C419" s="81"/>
      <c r="D419" s="82"/>
      <c r="E419" s="42"/>
      <c r="F419" s="84"/>
      <c r="G419" s="88"/>
    </row>
    <row r="420" spans="1:7">
      <c r="A420" s="86"/>
      <c r="B420" s="79"/>
      <c r="C420" s="81">
        <v>4</v>
      </c>
      <c r="D420" s="82" t="s">
        <v>20</v>
      </c>
      <c r="E420" s="42"/>
      <c r="F420" s="84">
        <f>C420*E420</f>
        <v>0</v>
      </c>
      <c r="G420" s="88"/>
    </row>
    <row r="421" spans="1:7">
      <c r="A421" s="86"/>
      <c r="B421" s="79"/>
      <c r="C421" s="81"/>
      <c r="D421" s="82"/>
      <c r="E421" s="42"/>
      <c r="F421" s="84"/>
      <c r="G421" s="88"/>
    </row>
    <row r="422" spans="1:7">
      <c r="A422" s="86" t="s">
        <v>400</v>
      </c>
      <c r="B422" s="79" t="s">
        <v>559</v>
      </c>
      <c r="C422" s="81"/>
      <c r="D422" s="82"/>
      <c r="E422" s="42"/>
      <c r="F422" s="84"/>
      <c r="G422" s="88"/>
    </row>
    <row r="423" spans="1:7" ht="267.75">
      <c r="A423" s="86"/>
      <c r="B423" s="79" t="s">
        <v>693</v>
      </c>
      <c r="C423" s="81"/>
      <c r="D423" s="82"/>
      <c r="E423" s="42"/>
      <c r="F423" s="84"/>
      <c r="G423" s="88"/>
    </row>
    <row r="424" spans="1:7">
      <c r="A424" s="86"/>
      <c r="B424" s="79"/>
      <c r="C424" s="81">
        <v>1200</v>
      </c>
      <c r="D424" s="82" t="s">
        <v>116</v>
      </c>
      <c r="E424" s="42"/>
      <c r="F424" s="84">
        <f>C424*E424</f>
        <v>0</v>
      </c>
      <c r="G424" s="88"/>
    </row>
    <row r="425" spans="1:7">
      <c r="A425" s="86"/>
      <c r="B425" s="79"/>
      <c r="C425" s="81"/>
      <c r="D425" s="82"/>
      <c r="E425" s="42"/>
      <c r="F425" s="84"/>
      <c r="G425" s="88"/>
    </row>
    <row r="426" spans="1:7">
      <c r="A426" s="86" t="s">
        <v>401</v>
      </c>
      <c r="B426" s="79" t="s">
        <v>694</v>
      </c>
      <c r="C426" s="81"/>
      <c r="D426" s="82"/>
      <c r="E426" s="42"/>
      <c r="F426" s="84"/>
      <c r="G426" s="88"/>
    </row>
    <row r="427" spans="1:7" ht="114.75">
      <c r="A427" s="86"/>
      <c r="B427" s="79" t="s">
        <v>560</v>
      </c>
      <c r="C427" s="81"/>
      <c r="D427" s="82"/>
      <c r="E427" s="42"/>
      <c r="F427" s="84"/>
      <c r="G427" s="88"/>
    </row>
    <row r="428" spans="1:7">
      <c r="A428" s="86"/>
      <c r="B428" s="79"/>
      <c r="C428" s="81">
        <v>4</v>
      </c>
      <c r="D428" s="82" t="s">
        <v>20</v>
      </c>
      <c r="E428" s="42"/>
      <c r="F428" s="84">
        <f>C428*E428</f>
        <v>0</v>
      </c>
      <c r="G428" s="88"/>
    </row>
    <row r="429" spans="1:7">
      <c r="A429" s="86"/>
      <c r="B429" s="79"/>
      <c r="C429" s="81"/>
      <c r="D429" s="82"/>
      <c r="E429" s="42"/>
      <c r="F429" s="84"/>
      <c r="G429" s="88"/>
    </row>
    <row r="430" spans="1:7">
      <c r="A430" s="86" t="s">
        <v>402</v>
      </c>
      <c r="B430" s="79" t="s">
        <v>562</v>
      </c>
      <c r="C430" s="81"/>
      <c r="D430" s="82"/>
      <c r="E430" s="42"/>
      <c r="F430" s="84"/>
      <c r="G430" s="88"/>
    </row>
    <row r="431" spans="1:7" ht="117" customHeight="1">
      <c r="A431" s="86"/>
      <c r="B431" s="79" t="s">
        <v>561</v>
      </c>
      <c r="C431" s="81"/>
      <c r="D431" s="82"/>
      <c r="E431" s="42"/>
      <c r="F431" s="84"/>
      <c r="G431" s="88"/>
    </row>
    <row r="432" spans="1:7">
      <c r="A432" s="86"/>
      <c r="B432" s="79"/>
      <c r="C432" s="81">
        <v>49</v>
      </c>
      <c r="D432" s="82" t="s">
        <v>20</v>
      </c>
      <c r="E432" s="42"/>
      <c r="F432" s="84">
        <f>C432*E432</f>
        <v>0</v>
      </c>
      <c r="G432" s="88"/>
    </row>
    <row r="433" spans="1:7">
      <c r="A433" s="86"/>
      <c r="B433" s="79"/>
      <c r="C433" s="81"/>
      <c r="D433" s="82"/>
      <c r="E433" s="83"/>
      <c r="F433" s="84"/>
      <c r="G433" s="88"/>
    </row>
    <row r="434" spans="1:7">
      <c r="A434" s="86"/>
      <c r="B434" s="79"/>
      <c r="C434" s="89"/>
      <c r="D434" s="79"/>
      <c r="E434" s="90"/>
      <c r="F434" s="87"/>
      <c r="G434" s="88"/>
    </row>
    <row r="435" spans="1:7" ht="25.5">
      <c r="A435" s="104" t="s">
        <v>35</v>
      </c>
      <c r="B435" s="134" t="s">
        <v>1151</v>
      </c>
      <c r="C435" s="135"/>
      <c r="D435" s="134"/>
      <c r="E435" s="136"/>
      <c r="F435" s="137">
        <f>SUM(F382:F433)</f>
        <v>0</v>
      </c>
      <c r="G435" s="138">
        <f>SUM(G382:G433)</f>
        <v>0</v>
      </c>
    </row>
    <row r="436" spans="1:7">
      <c r="A436" s="86"/>
      <c r="B436" s="79"/>
      <c r="C436" s="89"/>
      <c r="D436" s="79"/>
      <c r="E436" s="90"/>
      <c r="F436" s="87"/>
      <c r="G436" s="88"/>
    </row>
    <row r="437" spans="1:7">
      <c r="A437" s="86"/>
      <c r="B437" s="79"/>
      <c r="C437" s="89"/>
      <c r="D437" s="79"/>
      <c r="E437" s="90"/>
      <c r="F437" s="87"/>
      <c r="G437" s="88"/>
    </row>
    <row r="438" spans="1:7">
      <c r="A438" s="86" t="s">
        <v>61</v>
      </c>
      <c r="B438" s="79" t="s">
        <v>80</v>
      </c>
      <c r="C438" s="81"/>
      <c r="D438" s="82"/>
      <c r="E438" s="83"/>
      <c r="F438" s="84"/>
      <c r="G438" s="85"/>
    </row>
    <row r="439" spans="1:7">
      <c r="A439" s="86"/>
      <c r="B439" s="79"/>
      <c r="C439" s="81"/>
      <c r="D439" s="82"/>
      <c r="E439" s="83"/>
      <c r="F439" s="84"/>
      <c r="G439" s="85"/>
    </row>
    <row r="440" spans="1:7">
      <c r="A440" s="79" t="s">
        <v>58</v>
      </c>
      <c r="B440" s="80" t="s">
        <v>111</v>
      </c>
      <c r="C440" s="81"/>
      <c r="D440" s="82"/>
      <c r="E440" s="83"/>
      <c r="F440" s="84"/>
      <c r="G440" s="85"/>
    </row>
    <row r="441" spans="1:7" ht="141.75" customHeight="1">
      <c r="A441" s="86"/>
      <c r="B441" s="80" t="s">
        <v>113</v>
      </c>
      <c r="C441" s="81"/>
      <c r="D441" s="82"/>
      <c r="E441" s="42"/>
      <c r="F441" s="84"/>
      <c r="G441" s="85"/>
    </row>
    <row r="442" spans="1:7">
      <c r="A442" s="86"/>
      <c r="B442" s="80"/>
      <c r="C442" s="81">
        <f>37+30+3+85</f>
        <v>155</v>
      </c>
      <c r="D442" s="82" t="s">
        <v>36</v>
      </c>
      <c r="E442" s="42"/>
      <c r="F442" s="84"/>
      <c r="G442" s="85">
        <f>C442*E442</f>
        <v>0</v>
      </c>
    </row>
    <row r="443" spans="1:7">
      <c r="A443" s="86"/>
      <c r="B443" s="79"/>
      <c r="C443" s="81"/>
      <c r="D443" s="82"/>
      <c r="E443" s="42"/>
      <c r="F443" s="84"/>
      <c r="G443" s="85"/>
    </row>
    <row r="444" spans="1:7">
      <c r="A444" s="79" t="s">
        <v>59</v>
      </c>
      <c r="B444" s="80" t="s">
        <v>836</v>
      </c>
      <c r="C444" s="81"/>
      <c r="D444" s="82"/>
      <c r="E444" s="42"/>
      <c r="F444" s="84"/>
      <c r="G444" s="85"/>
    </row>
    <row r="445" spans="1:7" ht="180.75">
      <c r="A445" s="86"/>
      <c r="B445" s="80" t="s">
        <v>1132</v>
      </c>
      <c r="C445" s="81"/>
      <c r="D445" s="82"/>
      <c r="E445" s="42"/>
      <c r="F445" s="84"/>
      <c r="G445" s="85"/>
    </row>
    <row r="446" spans="1:7">
      <c r="A446" s="86"/>
      <c r="B446" s="80" t="s">
        <v>62</v>
      </c>
      <c r="C446" s="81">
        <v>150</v>
      </c>
      <c r="D446" s="82" t="s">
        <v>14</v>
      </c>
      <c r="E446" s="42"/>
      <c r="F446" s="84"/>
      <c r="G446" s="85">
        <f>C446*E446</f>
        <v>0</v>
      </c>
    </row>
    <row r="447" spans="1:7">
      <c r="A447" s="86"/>
      <c r="B447" s="80" t="s">
        <v>686</v>
      </c>
      <c r="C447" s="81">
        <v>39</v>
      </c>
      <c r="D447" s="82" t="s">
        <v>14</v>
      </c>
      <c r="E447" s="42"/>
      <c r="F447" s="84"/>
      <c r="G447" s="85">
        <f>C447*E447</f>
        <v>0</v>
      </c>
    </row>
    <row r="448" spans="1:7">
      <c r="A448" s="86"/>
      <c r="B448" s="80"/>
      <c r="C448" s="81"/>
      <c r="D448" s="82"/>
      <c r="E448" s="42"/>
      <c r="F448" s="84"/>
      <c r="G448" s="85"/>
    </row>
    <row r="449" spans="1:11">
      <c r="A449" s="86" t="s">
        <v>623</v>
      </c>
      <c r="B449" s="80" t="s">
        <v>840</v>
      </c>
      <c r="C449" s="81"/>
      <c r="D449" s="82"/>
      <c r="E449" s="42"/>
      <c r="F449" s="84"/>
      <c r="G449" s="85"/>
    </row>
    <row r="450" spans="1:11" ht="165.75">
      <c r="A450" s="86"/>
      <c r="B450" s="80" t="s">
        <v>838</v>
      </c>
      <c r="C450" s="81"/>
      <c r="D450" s="82"/>
      <c r="E450" s="42"/>
      <c r="F450" s="84"/>
      <c r="G450" s="85"/>
    </row>
    <row r="451" spans="1:11">
      <c r="A451" s="86"/>
      <c r="B451" s="133" t="s">
        <v>45</v>
      </c>
      <c r="C451" s="81">
        <v>12</v>
      </c>
      <c r="D451" s="82" t="s">
        <v>14</v>
      </c>
      <c r="E451" s="42"/>
      <c r="F451" s="84"/>
      <c r="G451" s="85">
        <f>C451*E451</f>
        <v>0</v>
      </c>
    </row>
    <row r="452" spans="1:11">
      <c r="A452" s="86"/>
      <c r="B452" s="133" t="s">
        <v>839</v>
      </c>
      <c r="C452" s="81">
        <v>3</v>
      </c>
      <c r="D452" s="82" t="s">
        <v>14</v>
      </c>
      <c r="E452" s="42"/>
      <c r="F452" s="84"/>
      <c r="G452" s="85">
        <f>C452*E452</f>
        <v>0</v>
      </c>
    </row>
    <row r="453" spans="1:11">
      <c r="A453" s="86"/>
      <c r="B453" s="80"/>
      <c r="C453" s="81"/>
      <c r="D453" s="82"/>
      <c r="E453" s="42"/>
      <c r="F453" s="84"/>
      <c r="G453" s="85"/>
    </row>
    <row r="454" spans="1:11">
      <c r="A454" s="86" t="s">
        <v>624</v>
      </c>
      <c r="B454" s="133" t="s">
        <v>49</v>
      </c>
      <c r="C454" s="81"/>
      <c r="D454" s="82"/>
      <c r="E454" s="42"/>
      <c r="F454" s="84"/>
      <c r="G454" s="85"/>
    </row>
    <row r="455" spans="1:11" ht="106.5" customHeight="1">
      <c r="A455" s="86"/>
      <c r="B455" s="80" t="s">
        <v>144</v>
      </c>
      <c r="C455" s="81"/>
      <c r="D455" s="82"/>
      <c r="E455" s="42"/>
      <c r="F455" s="84"/>
      <c r="G455" s="85"/>
    </row>
    <row r="456" spans="1:11">
      <c r="A456" s="86"/>
      <c r="B456" s="133" t="s">
        <v>45</v>
      </c>
      <c r="C456" s="81">
        <f>12+16+14</f>
        <v>42</v>
      </c>
      <c r="D456" s="82" t="s">
        <v>14</v>
      </c>
      <c r="E456" s="42"/>
      <c r="F456" s="84"/>
      <c r="G456" s="85">
        <f>C456*E456</f>
        <v>0</v>
      </c>
    </row>
    <row r="457" spans="1:11">
      <c r="A457" s="86"/>
      <c r="B457" s="133" t="s">
        <v>145</v>
      </c>
      <c r="C457" s="81">
        <v>21</v>
      </c>
      <c r="D457" s="82" t="s">
        <v>14</v>
      </c>
      <c r="E457" s="42"/>
      <c r="F457" s="84"/>
      <c r="G457" s="85">
        <f>C457*E457</f>
        <v>0</v>
      </c>
    </row>
    <row r="458" spans="1:11">
      <c r="A458" s="86"/>
      <c r="B458" s="133"/>
      <c r="C458" s="81"/>
      <c r="D458" s="82"/>
      <c r="E458" s="42"/>
      <c r="F458" s="84"/>
      <c r="G458" s="85"/>
    </row>
    <row r="459" spans="1:11">
      <c r="A459" s="86" t="s">
        <v>625</v>
      </c>
      <c r="B459" s="133" t="s">
        <v>379</v>
      </c>
      <c r="C459" s="81"/>
      <c r="D459" s="82"/>
      <c r="E459" s="42"/>
      <c r="F459" s="84"/>
      <c r="G459" s="85"/>
    </row>
    <row r="460" spans="1:11" ht="225.75" customHeight="1">
      <c r="A460" s="86"/>
      <c r="B460" s="133" t="s">
        <v>376</v>
      </c>
      <c r="C460" s="81"/>
      <c r="D460" s="82"/>
      <c r="E460" s="42"/>
      <c r="F460" s="84"/>
      <c r="G460" s="85"/>
      <c r="K460" s="218"/>
    </row>
    <row r="461" spans="1:11">
      <c r="A461" s="86"/>
      <c r="B461" s="133"/>
      <c r="C461" s="81">
        <v>210</v>
      </c>
      <c r="D461" s="82" t="s">
        <v>14</v>
      </c>
      <c r="E461" s="42"/>
      <c r="F461" s="84">
        <f>C461*E461</f>
        <v>0</v>
      </c>
      <c r="G461" s="85"/>
    </row>
    <row r="462" spans="1:11">
      <c r="A462" s="86"/>
      <c r="B462" s="133"/>
      <c r="C462" s="81"/>
      <c r="D462" s="82"/>
      <c r="E462" s="42"/>
      <c r="F462" s="84"/>
      <c r="G462" s="85"/>
    </row>
    <row r="463" spans="1:11">
      <c r="A463" s="86" t="s">
        <v>626</v>
      </c>
      <c r="B463" s="133" t="s">
        <v>377</v>
      </c>
      <c r="C463" s="81"/>
      <c r="D463" s="82"/>
      <c r="E463" s="42"/>
      <c r="F463" s="84"/>
      <c r="G463" s="85"/>
    </row>
    <row r="464" spans="1:11" ht="102">
      <c r="A464" s="86"/>
      <c r="B464" s="133" t="s">
        <v>378</v>
      </c>
      <c r="C464" s="81"/>
      <c r="D464" s="82"/>
      <c r="E464" s="42"/>
      <c r="F464" s="84"/>
      <c r="G464" s="85"/>
    </row>
    <row r="465" spans="1:7">
      <c r="A465" s="86"/>
      <c r="B465" s="133"/>
      <c r="C465" s="81">
        <v>240</v>
      </c>
      <c r="D465" s="82" t="s">
        <v>14</v>
      </c>
      <c r="E465" s="42"/>
      <c r="F465" s="84">
        <f>C465*E465</f>
        <v>0</v>
      </c>
      <c r="G465" s="85"/>
    </row>
    <row r="466" spans="1:7">
      <c r="A466" s="86"/>
      <c r="B466" s="133"/>
      <c r="C466" s="81"/>
      <c r="D466" s="82"/>
      <c r="E466" s="42"/>
      <c r="F466" s="84"/>
      <c r="G466" s="85"/>
    </row>
    <row r="467" spans="1:7">
      <c r="A467" s="282" t="s">
        <v>627</v>
      </c>
      <c r="B467" s="282" t="s">
        <v>64</v>
      </c>
      <c r="C467" s="81"/>
      <c r="D467" s="82"/>
      <c r="E467" s="42"/>
      <c r="F467" s="84"/>
      <c r="G467" s="85"/>
    </row>
    <row r="468" spans="1:7" ht="102">
      <c r="A468" s="86"/>
      <c r="B468" s="80" t="s">
        <v>689</v>
      </c>
      <c r="C468" s="81"/>
      <c r="D468" s="82"/>
      <c r="E468" s="42"/>
      <c r="F468" s="84"/>
      <c r="G468" s="85"/>
    </row>
    <row r="469" spans="1:7">
      <c r="A469" s="86"/>
      <c r="B469" s="133" t="s">
        <v>687</v>
      </c>
      <c r="C469" s="81">
        <v>155</v>
      </c>
      <c r="D469" s="82" t="s">
        <v>14</v>
      </c>
      <c r="E469" s="42"/>
      <c r="F469" s="84"/>
      <c r="G469" s="85">
        <f>C469*E469</f>
        <v>0</v>
      </c>
    </row>
    <row r="470" spans="1:7">
      <c r="A470" s="86"/>
      <c r="B470" s="133" t="s">
        <v>688</v>
      </c>
      <c r="C470" s="81">
        <v>202</v>
      </c>
      <c r="D470" s="82" t="s">
        <v>14</v>
      </c>
      <c r="E470" s="42"/>
      <c r="F470" s="84"/>
      <c r="G470" s="85">
        <f>C470*E470</f>
        <v>0</v>
      </c>
    </row>
    <row r="471" spans="1:7">
      <c r="A471" s="86"/>
      <c r="B471" s="79"/>
      <c r="C471" s="89"/>
      <c r="D471" s="79"/>
      <c r="E471" s="44"/>
      <c r="F471" s="87"/>
      <c r="G471" s="88"/>
    </row>
    <row r="472" spans="1:7">
      <c r="A472" s="282" t="s">
        <v>841</v>
      </c>
      <c r="B472" s="282" t="s">
        <v>147</v>
      </c>
      <c r="C472" s="81"/>
      <c r="D472" s="82"/>
      <c r="E472" s="42"/>
      <c r="F472" s="84"/>
      <c r="G472" s="85"/>
    </row>
    <row r="473" spans="1:7" ht="114.75" customHeight="1">
      <c r="A473" s="86"/>
      <c r="B473" s="80" t="s">
        <v>146</v>
      </c>
      <c r="C473" s="81"/>
      <c r="D473" s="82"/>
      <c r="E473" s="42"/>
      <c r="F473" s="84"/>
      <c r="G473" s="85"/>
    </row>
    <row r="474" spans="1:7">
      <c r="A474" s="86"/>
      <c r="B474" s="133" t="s">
        <v>148</v>
      </c>
      <c r="C474" s="81">
        <v>250</v>
      </c>
      <c r="D474" s="82" t="s">
        <v>14</v>
      </c>
      <c r="E474" s="42"/>
      <c r="F474" s="84">
        <f>C474*E474</f>
        <v>0</v>
      </c>
      <c r="G474" s="85"/>
    </row>
    <row r="475" spans="1:7">
      <c r="A475" s="86"/>
      <c r="B475" s="133"/>
      <c r="C475" s="81"/>
      <c r="D475" s="82"/>
      <c r="E475" s="42"/>
      <c r="F475" s="84"/>
      <c r="G475" s="85"/>
    </row>
    <row r="476" spans="1:7">
      <c r="A476" s="282" t="s">
        <v>842</v>
      </c>
      <c r="B476" s="282" t="s">
        <v>843</v>
      </c>
      <c r="C476" s="81"/>
      <c r="D476" s="82"/>
      <c r="E476" s="42"/>
      <c r="F476" s="84"/>
      <c r="G476" s="85"/>
    </row>
    <row r="477" spans="1:7" ht="76.5">
      <c r="A477" s="86"/>
      <c r="B477" s="80" t="s">
        <v>844</v>
      </c>
      <c r="C477" s="81"/>
      <c r="D477" s="82"/>
      <c r="E477" s="42"/>
      <c r="F477" s="84"/>
      <c r="G477" s="85"/>
    </row>
    <row r="478" spans="1:7">
      <c r="A478" s="86"/>
      <c r="B478" s="133" t="s">
        <v>690</v>
      </c>
      <c r="C478" s="81">
        <v>155</v>
      </c>
      <c r="D478" s="82" t="s">
        <v>14</v>
      </c>
      <c r="E478" s="42"/>
      <c r="F478" s="84"/>
      <c r="G478" s="85">
        <f>C478*E478</f>
        <v>0</v>
      </c>
    </row>
    <row r="479" spans="1:7">
      <c r="A479" s="86"/>
      <c r="B479" s="133" t="s">
        <v>837</v>
      </c>
      <c r="C479" s="81">
        <v>8</v>
      </c>
      <c r="D479" s="82" t="s">
        <v>14</v>
      </c>
      <c r="E479" s="42"/>
      <c r="F479" s="84"/>
      <c r="G479" s="85">
        <f>C479*E479</f>
        <v>0</v>
      </c>
    </row>
    <row r="480" spans="1:7">
      <c r="A480" s="86"/>
      <c r="B480" s="133"/>
      <c r="C480" s="81"/>
      <c r="D480" s="82"/>
      <c r="E480" s="83"/>
      <c r="F480" s="84"/>
      <c r="G480" s="85"/>
    </row>
    <row r="481" spans="1:7">
      <c r="A481" s="86"/>
      <c r="B481" s="79"/>
      <c r="C481" s="89"/>
      <c r="D481" s="79"/>
      <c r="E481" s="90"/>
      <c r="F481" s="87"/>
      <c r="G481" s="88"/>
    </row>
    <row r="482" spans="1:7">
      <c r="A482" s="104" t="s">
        <v>61</v>
      </c>
      <c r="B482" s="134" t="s">
        <v>539</v>
      </c>
      <c r="C482" s="135"/>
      <c r="D482" s="134"/>
      <c r="E482" s="136"/>
      <c r="F482" s="137">
        <f>SUM(F440:F481)</f>
        <v>0</v>
      </c>
      <c r="G482" s="138">
        <f>SUM(G440:G481)</f>
        <v>0</v>
      </c>
    </row>
    <row r="483" spans="1:7">
      <c r="A483" s="86"/>
      <c r="B483" s="79"/>
      <c r="C483" s="89"/>
      <c r="D483" s="79"/>
      <c r="E483" s="90"/>
      <c r="F483" s="87"/>
      <c r="G483" s="88"/>
    </row>
    <row r="484" spans="1:7">
      <c r="A484" s="86"/>
      <c r="B484" s="79"/>
      <c r="C484" s="81"/>
      <c r="D484" s="82"/>
      <c r="E484" s="83"/>
      <c r="F484" s="84"/>
      <c r="G484" s="85"/>
    </row>
    <row r="485" spans="1:7">
      <c r="A485" s="110" t="s">
        <v>97</v>
      </c>
      <c r="B485" s="79" t="s">
        <v>37</v>
      </c>
      <c r="C485" s="81"/>
      <c r="D485" s="82"/>
      <c r="E485" s="83"/>
      <c r="F485" s="84"/>
      <c r="G485" s="85"/>
    </row>
    <row r="486" spans="1:7">
      <c r="A486" s="110"/>
      <c r="B486" s="79"/>
      <c r="C486" s="81"/>
      <c r="D486" s="82"/>
      <c r="E486" s="83"/>
      <c r="F486" s="84"/>
      <c r="G486" s="85"/>
    </row>
    <row r="487" spans="1:7">
      <c r="A487" s="86" t="s">
        <v>98</v>
      </c>
      <c r="B487" s="80" t="s">
        <v>256</v>
      </c>
      <c r="C487" s="81"/>
      <c r="D487" s="82"/>
      <c r="E487" s="83"/>
      <c r="F487" s="84"/>
      <c r="G487" s="85"/>
    </row>
    <row r="488" spans="1:7" ht="344.25">
      <c r="A488" s="86"/>
      <c r="B488" s="80" t="s">
        <v>1152</v>
      </c>
      <c r="C488" s="81"/>
      <c r="D488" s="82"/>
      <c r="E488" s="42"/>
      <c r="F488" s="84"/>
      <c r="G488" s="85"/>
    </row>
    <row r="489" spans="1:7">
      <c r="A489" s="86"/>
      <c r="B489" s="80" t="s">
        <v>257</v>
      </c>
      <c r="C489" s="81">
        <v>4</v>
      </c>
      <c r="D489" s="82" t="s">
        <v>20</v>
      </c>
      <c r="E489" s="42"/>
      <c r="F489" s="84"/>
      <c r="G489" s="85">
        <f t="shared" ref="G489:G500" si="3">C489*E489</f>
        <v>0</v>
      </c>
    </row>
    <row r="490" spans="1:7">
      <c r="A490" s="86"/>
      <c r="B490" s="80" t="s">
        <v>263</v>
      </c>
      <c r="C490" s="81">
        <v>1</v>
      </c>
      <c r="D490" s="82" t="s">
        <v>20</v>
      </c>
      <c r="E490" s="42"/>
      <c r="F490" s="84"/>
      <c r="G490" s="85">
        <f t="shared" si="3"/>
        <v>0</v>
      </c>
    </row>
    <row r="491" spans="1:7">
      <c r="A491" s="86"/>
      <c r="B491" s="80" t="s">
        <v>258</v>
      </c>
      <c r="C491" s="81">
        <v>1</v>
      </c>
      <c r="D491" s="82" t="s">
        <v>20</v>
      </c>
      <c r="E491" s="42"/>
      <c r="F491" s="84"/>
      <c r="G491" s="85">
        <f t="shared" si="3"/>
        <v>0</v>
      </c>
    </row>
    <row r="492" spans="1:7">
      <c r="A492" s="86"/>
      <c r="B492" s="80" t="s">
        <v>259</v>
      </c>
      <c r="C492" s="81">
        <v>1</v>
      </c>
      <c r="D492" s="82" t="s">
        <v>20</v>
      </c>
      <c r="E492" s="42"/>
      <c r="F492" s="84"/>
      <c r="G492" s="85">
        <f t="shared" si="3"/>
        <v>0</v>
      </c>
    </row>
    <row r="493" spans="1:7">
      <c r="A493" s="86"/>
      <c r="B493" s="80" t="s">
        <v>264</v>
      </c>
      <c r="C493" s="81">
        <v>3</v>
      </c>
      <c r="D493" s="82" t="s">
        <v>20</v>
      </c>
      <c r="E493" s="42"/>
      <c r="F493" s="84"/>
      <c r="G493" s="85">
        <f t="shared" si="3"/>
        <v>0</v>
      </c>
    </row>
    <row r="494" spans="1:7">
      <c r="A494" s="86"/>
      <c r="B494" s="80" t="s">
        <v>265</v>
      </c>
      <c r="C494" s="81">
        <v>1</v>
      </c>
      <c r="D494" s="82" t="s">
        <v>20</v>
      </c>
      <c r="E494" s="42"/>
      <c r="F494" s="84"/>
      <c r="G494" s="85">
        <f t="shared" si="3"/>
        <v>0</v>
      </c>
    </row>
    <row r="495" spans="1:7">
      <c r="A495" s="86"/>
      <c r="B495" s="80" t="s">
        <v>266</v>
      </c>
      <c r="C495" s="81">
        <v>2</v>
      </c>
      <c r="D495" s="82" t="s">
        <v>20</v>
      </c>
      <c r="E495" s="42"/>
      <c r="F495" s="84"/>
      <c r="G495" s="85">
        <f t="shared" si="3"/>
        <v>0</v>
      </c>
    </row>
    <row r="496" spans="1:7">
      <c r="A496" s="86"/>
      <c r="B496" s="80" t="s">
        <v>270</v>
      </c>
      <c r="C496" s="81">
        <v>5</v>
      </c>
      <c r="D496" s="82" t="s">
        <v>20</v>
      </c>
      <c r="E496" s="42"/>
      <c r="F496" s="84"/>
      <c r="G496" s="85">
        <f t="shared" si="3"/>
        <v>0</v>
      </c>
    </row>
    <row r="497" spans="1:7">
      <c r="A497" s="86"/>
      <c r="B497" s="80" t="s">
        <v>267</v>
      </c>
      <c r="C497" s="81">
        <v>1</v>
      </c>
      <c r="D497" s="82" t="s">
        <v>20</v>
      </c>
      <c r="E497" s="42"/>
      <c r="F497" s="84"/>
      <c r="G497" s="85">
        <f t="shared" si="3"/>
        <v>0</v>
      </c>
    </row>
    <row r="498" spans="1:7">
      <c r="A498" s="86"/>
      <c r="B498" s="80" t="s">
        <v>260</v>
      </c>
      <c r="C498" s="81">
        <v>1</v>
      </c>
      <c r="D498" s="82" t="s">
        <v>20</v>
      </c>
      <c r="E498" s="42"/>
      <c r="F498" s="84"/>
      <c r="G498" s="85">
        <f t="shared" si="3"/>
        <v>0</v>
      </c>
    </row>
    <row r="499" spans="1:7">
      <c r="A499" s="86"/>
      <c r="B499" s="80" t="s">
        <v>261</v>
      </c>
      <c r="C499" s="81">
        <v>2</v>
      </c>
      <c r="D499" s="82" t="s">
        <v>20</v>
      </c>
      <c r="E499" s="42"/>
      <c r="F499" s="84"/>
      <c r="G499" s="85">
        <f t="shared" si="3"/>
        <v>0</v>
      </c>
    </row>
    <row r="500" spans="1:7">
      <c r="A500" s="86"/>
      <c r="B500" s="80" t="s">
        <v>262</v>
      </c>
      <c r="C500" s="81">
        <v>2</v>
      </c>
      <c r="D500" s="82" t="s">
        <v>20</v>
      </c>
      <c r="E500" s="42"/>
      <c r="F500" s="84"/>
      <c r="G500" s="85">
        <f t="shared" si="3"/>
        <v>0</v>
      </c>
    </row>
    <row r="501" spans="1:7">
      <c r="A501" s="86"/>
      <c r="B501" s="80"/>
      <c r="C501" s="81"/>
      <c r="D501" s="82"/>
      <c r="E501" s="42"/>
      <c r="F501" s="84"/>
      <c r="G501" s="85"/>
    </row>
    <row r="502" spans="1:7">
      <c r="A502" s="86" t="s">
        <v>99</v>
      </c>
      <c r="B502" s="80" t="s">
        <v>268</v>
      </c>
      <c r="C502" s="81"/>
      <c r="D502" s="82"/>
      <c r="E502" s="42"/>
      <c r="F502" s="84"/>
      <c r="G502" s="85"/>
    </row>
    <row r="503" spans="1:7" ht="303" customHeight="1">
      <c r="A503" s="86"/>
      <c r="B503" s="80" t="s">
        <v>271</v>
      </c>
      <c r="C503" s="81"/>
      <c r="D503" s="82"/>
      <c r="E503" s="42"/>
      <c r="F503" s="84"/>
      <c r="G503" s="85"/>
    </row>
    <row r="504" spans="1:7">
      <c r="A504" s="86"/>
      <c r="B504" s="80" t="s">
        <v>269</v>
      </c>
      <c r="C504" s="81">
        <v>1</v>
      </c>
      <c r="D504" s="82" t="s">
        <v>20</v>
      </c>
      <c r="E504" s="42"/>
      <c r="F504" s="84"/>
      <c r="G504" s="85">
        <f>C504*E504</f>
        <v>0</v>
      </c>
    </row>
    <row r="505" spans="1:7">
      <c r="A505" s="86"/>
      <c r="B505" s="80"/>
      <c r="C505" s="81"/>
      <c r="D505" s="82"/>
      <c r="E505" s="42"/>
      <c r="F505" s="84"/>
      <c r="G505" s="85"/>
    </row>
    <row r="506" spans="1:7">
      <c r="A506" s="86" t="s">
        <v>118</v>
      </c>
      <c r="B506" s="80" t="s">
        <v>255</v>
      </c>
      <c r="C506" s="81"/>
      <c r="D506" s="82"/>
      <c r="E506" s="42"/>
      <c r="F506" s="84"/>
      <c r="G506" s="85"/>
    </row>
    <row r="507" spans="1:7" ht="315.75" customHeight="1">
      <c r="A507" s="86"/>
      <c r="B507" s="80" t="s">
        <v>272</v>
      </c>
      <c r="C507" s="81"/>
      <c r="D507" s="82"/>
      <c r="E507" s="42"/>
      <c r="F507" s="84"/>
      <c r="G507" s="85"/>
    </row>
    <row r="508" spans="1:7" ht="294.75" customHeight="1">
      <c r="A508" s="86"/>
      <c r="B508" s="80" t="s">
        <v>381</v>
      </c>
      <c r="C508" s="81"/>
      <c r="D508" s="82"/>
      <c r="E508" s="42"/>
      <c r="F508" s="84"/>
      <c r="G508" s="85"/>
    </row>
    <row r="509" spans="1:7" ht="204">
      <c r="A509" s="86"/>
      <c r="B509" s="80" t="s">
        <v>273</v>
      </c>
      <c r="C509" s="81"/>
      <c r="D509" s="82"/>
      <c r="E509" s="42"/>
      <c r="F509" s="84"/>
      <c r="G509" s="85"/>
    </row>
    <row r="510" spans="1:7" ht="16.5" customHeight="1">
      <c r="A510" s="86"/>
      <c r="B510" s="80" t="s">
        <v>249</v>
      </c>
      <c r="C510" s="81">
        <v>1</v>
      </c>
      <c r="D510" s="82" t="s">
        <v>20</v>
      </c>
      <c r="E510" s="42"/>
      <c r="F510" s="84"/>
      <c r="G510" s="85">
        <f>C510*E510</f>
        <v>0</v>
      </c>
    </row>
    <row r="511" spans="1:7" ht="16.5" customHeight="1">
      <c r="A511" s="86"/>
      <c r="B511" s="80" t="s">
        <v>248</v>
      </c>
      <c r="C511" s="81">
        <v>3</v>
      </c>
      <c r="D511" s="82" t="s">
        <v>20</v>
      </c>
      <c r="E511" s="42"/>
      <c r="F511" s="84"/>
      <c r="G511" s="85">
        <f t="shared" ref="G511:G517" si="4">C511*E511</f>
        <v>0</v>
      </c>
    </row>
    <row r="512" spans="1:7" ht="16.5" customHeight="1">
      <c r="A512" s="86"/>
      <c r="B512" s="80" t="s">
        <v>250</v>
      </c>
      <c r="C512" s="81">
        <v>1</v>
      </c>
      <c r="D512" s="82" t="s">
        <v>20</v>
      </c>
      <c r="E512" s="42"/>
      <c r="F512" s="84"/>
      <c r="G512" s="85">
        <f t="shared" si="4"/>
        <v>0</v>
      </c>
    </row>
    <row r="513" spans="1:7" ht="16.5" customHeight="1">
      <c r="A513" s="86"/>
      <c r="B513" s="80" t="s">
        <v>251</v>
      </c>
      <c r="C513" s="81">
        <v>1</v>
      </c>
      <c r="D513" s="82" t="s">
        <v>20</v>
      </c>
      <c r="E513" s="42"/>
      <c r="F513" s="84"/>
      <c r="G513" s="85">
        <f t="shared" si="4"/>
        <v>0</v>
      </c>
    </row>
    <row r="514" spans="1:7" ht="16.5" customHeight="1">
      <c r="A514" s="86"/>
      <c r="B514" s="80" t="s">
        <v>252</v>
      </c>
      <c r="C514" s="81">
        <v>3</v>
      </c>
      <c r="D514" s="82" t="s">
        <v>20</v>
      </c>
      <c r="E514" s="42"/>
      <c r="F514" s="84"/>
      <c r="G514" s="85">
        <f t="shared" si="4"/>
        <v>0</v>
      </c>
    </row>
    <row r="515" spans="1:7" ht="16.5" customHeight="1">
      <c r="A515" s="86"/>
      <c r="B515" s="80" t="s">
        <v>253</v>
      </c>
      <c r="C515" s="81">
        <v>2</v>
      </c>
      <c r="D515" s="82" t="s">
        <v>20</v>
      </c>
      <c r="E515" s="42"/>
      <c r="F515" s="84"/>
      <c r="G515" s="85">
        <f t="shared" si="4"/>
        <v>0</v>
      </c>
    </row>
    <row r="516" spans="1:7" ht="16.5" customHeight="1">
      <c r="A516" s="86"/>
      <c r="B516" s="80" t="s">
        <v>254</v>
      </c>
      <c r="C516" s="81">
        <v>5</v>
      </c>
      <c r="D516" s="82" t="s">
        <v>20</v>
      </c>
      <c r="E516" s="42"/>
      <c r="F516" s="84"/>
      <c r="G516" s="85">
        <f t="shared" si="4"/>
        <v>0</v>
      </c>
    </row>
    <row r="517" spans="1:7" ht="16.5" customHeight="1">
      <c r="A517" s="86"/>
      <c r="B517" s="80" t="s">
        <v>274</v>
      </c>
      <c r="C517" s="81">
        <v>2</v>
      </c>
      <c r="D517" s="82" t="s">
        <v>20</v>
      </c>
      <c r="E517" s="42"/>
      <c r="F517" s="84"/>
      <c r="G517" s="85">
        <f t="shared" si="4"/>
        <v>0</v>
      </c>
    </row>
    <row r="518" spans="1:7" ht="16.5" customHeight="1">
      <c r="A518" s="86"/>
      <c r="B518" s="80" t="s">
        <v>275</v>
      </c>
      <c r="C518" s="81">
        <v>2</v>
      </c>
      <c r="D518" s="82" t="s">
        <v>20</v>
      </c>
      <c r="E518" s="42"/>
      <c r="F518" s="84"/>
      <c r="G518" s="85">
        <f>C518*E518</f>
        <v>0</v>
      </c>
    </row>
    <row r="519" spans="1:7" ht="16.5" customHeight="1">
      <c r="A519" s="86"/>
      <c r="B519" s="80" t="s">
        <v>276</v>
      </c>
      <c r="C519" s="81">
        <v>1</v>
      </c>
      <c r="D519" s="82" t="s">
        <v>20</v>
      </c>
      <c r="E519" s="42"/>
      <c r="F519" s="84"/>
      <c r="G519" s="85">
        <f>C519*E519</f>
        <v>0</v>
      </c>
    </row>
    <row r="520" spans="1:7" ht="16.5" customHeight="1">
      <c r="A520" s="86"/>
      <c r="B520" s="80" t="s">
        <v>277</v>
      </c>
      <c r="C520" s="81">
        <v>1</v>
      </c>
      <c r="D520" s="82" t="s">
        <v>20</v>
      </c>
      <c r="E520" s="42"/>
      <c r="F520" s="84"/>
      <c r="G520" s="85">
        <f>C520*E520</f>
        <v>0</v>
      </c>
    </row>
    <row r="521" spans="1:7" ht="16.5" customHeight="1">
      <c r="A521" s="86"/>
      <c r="B521" s="80"/>
      <c r="C521" s="81"/>
      <c r="D521" s="82"/>
      <c r="E521" s="42"/>
      <c r="F521" s="84"/>
      <c r="G521" s="85"/>
    </row>
    <row r="522" spans="1:7" ht="16.5" customHeight="1">
      <c r="A522" s="86" t="s">
        <v>628</v>
      </c>
      <c r="B522" s="80" t="s">
        <v>395</v>
      </c>
      <c r="C522" s="81"/>
      <c r="D522" s="82"/>
      <c r="E522" s="42"/>
      <c r="F522" s="84"/>
      <c r="G522" s="85"/>
    </row>
    <row r="523" spans="1:7" ht="291.75" customHeight="1">
      <c r="A523" s="86"/>
      <c r="B523" s="80" t="s">
        <v>1153</v>
      </c>
      <c r="C523" s="81"/>
      <c r="D523" s="82"/>
      <c r="E523" s="42"/>
      <c r="F523" s="84"/>
      <c r="G523" s="85"/>
    </row>
    <row r="524" spans="1:7">
      <c r="A524" s="86"/>
      <c r="B524" s="80" t="s">
        <v>396</v>
      </c>
      <c r="C524" s="81">
        <v>1</v>
      </c>
      <c r="D524" s="82" t="s">
        <v>20</v>
      </c>
      <c r="E524" s="42"/>
      <c r="F524" s="84">
        <f>C524*E524</f>
        <v>0</v>
      </c>
      <c r="G524" s="85"/>
    </row>
    <row r="525" spans="1:7" ht="16.5" customHeight="1">
      <c r="A525" s="86"/>
      <c r="B525" s="80"/>
      <c r="C525" s="81"/>
      <c r="D525" s="82"/>
      <c r="E525" s="42"/>
      <c r="F525" s="84"/>
      <c r="G525" s="85"/>
    </row>
    <row r="526" spans="1:7" ht="16.5" customHeight="1">
      <c r="A526" s="86" t="s">
        <v>629</v>
      </c>
      <c r="B526" s="80" t="s">
        <v>397</v>
      </c>
      <c r="C526" s="81"/>
      <c r="D526" s="82"/>
      <c r="E526" s="42"/>
      <c r="F526" s="84"/>
      <c r="G526" s="85"/>
    </row>
    <row r="527" spans="1:7" ht="280.5">
      <c r="A527" s="86"/>
      <c r="B527" s="80" t="s">
        <v>1228</v>
      </c>
      <c r="C527" s="81"/>
      <c r="D527" s="82"/>
      <c r="E527" s="42"/>
      <c r="F527" s="84"/>
      <c r="G527" s="85"/>
    </row>
    <row r="528" spans="1:7" ht="16.5" customHeight="1">
      <c r="A528" s="86"/>
      <c r="B528" s="80" t="s">
        <v>398</v>
      </c>
      <c r="C528" s="81">
        <v>1</v>
      </c>
      <c r="D528" s="82" t="s">
        <v>20</v>
      </c>
      <c r="E528" s="42"/>
      <c r="F528" s="84"/>
      <c r="G528" s="85">
        <f>C528*E528</f>
        <v>0</v>
      </c>
    </row>
    <row r="529" spans="1:7" ht="16.5" customHeight="1">
      <c r="A529" s="86"/>
      <c r="B529" s="80"/>
      <c r="C529" s="81"/>
      <c r="D529" s="82"/>
      <c r="E529" s="42"/>
      <c r="F529" s="84"/>
      <c r="G529" s="85"/>
    </row>
    <row r="530" spans="1:7">
      <c r="A530" s="86" t="s">
        <v>650</v>
      </c>
      <c r="B530" s="80" t="s">
        <v>278</v>
      </c>
      <c r="C530" s="81"/>
      <c r="D530" s="82"/>
      <c r="E530" s="42"/>
      <c r="F530" s="84"/>
      <c r="G530" s="85"/>
    </row>
    <row r="531" spans="1:7" ht="322.5" customHeight="1">
      <c r="A531" s="86"/>
      <c r="B531" s="80" t="s">
        <v>307</v>
      </c>
      <c r="C531" s="81"/>
      <c r="D531" s="82"/>
      <c r="E531" s="42"/>
      <c r="F531" s="84"/>
      <c r="G531" s="85"/>
    </row>
    <row r="532" spans="1:7">
      <c r="A532" s="86"/>
      <c r="B532" s="80" t="s">
        <v>280</v>
      </c>
      <c r="C532" s="81">
        <v>2</v>
      </c>
      <c r="D532" s="82" t="s">
        <v>20</v>
      </c>
      <c r="E532" s="42"/>
      <c r="F532" s="84"/>
      <c r="G532" s="85">
        <f>C532*E532</f>
        <v>0</v>
      </c>
    </row>
    <row r="533" spans="1:7">
      <c r="A533" s="86"/>
      <c r="B533" s="80" t="s">
        <v>279</v>
      </c>
      <c r="C533" s="81">
        <v>2</v>
      </c>
      <c r="D533" s="82" t="s">
        <v>20</v>
      </c>
      <c r="E533" s="42"/>
      <c r="F533" s="84"/>
      <c r="G533" s="85">
        <f>C533*E533</f>
        <v>0</v>
      </c>
    </row>
    <row r="534" spans="1:7">
      <c r="A534" s="86"/>
      <c r="B534" s="80" t="s">
        <v>281</v>
      </c>
      <c r="C534" s="81">
        <v>4</v>
      </c>
      <c r="D534" s="82" t="s">
        <v>20</v>
      </c>
      <c r="E534" s="42"/>
      <c r="F534" s="84">
        <f>C534*E534</f>
        <v>0</v>
      </c>
      <c r="G534" s="85"/>
    </row>
    <row r="535" spans="1:7">
      <c r="A535" s="86"/>
      <c r="B535" s="80" t="s">
        <v>282</v>
      </c>
      <c r="C535" s="81">
        <v>1</v>
      </c>
      <c r="D535" s="82" t="s">
        <v>20</v>
      </c>
      <c r="E535" s="42"/>
      <c r="F535" s="84">
        <f>C535*E535</f>
        <v>0</v>
      </c>
      <c r="G535" s="85"/>
    </row>
    <row r="536" spans="1:7">
      <c r="A536" s="86"/>
      <c r="B536" s="80" t="s">
        <v>283</v>
      </c>
      <c r="C536" s="81">
        <v>1</v>
      </c>
      <c r="D536" s="82" t="s">
        <v>20</v>
      </c>
      <c r="E536" s="42"/>
      <c r="F536" s="84">
        <f>C536*E536</f>
        <v>0</v>
      </c>
      <c r="G536" s="85"/>
    </row>
    <row r="537" spans="1:7">
      <c r="A537" s="86"/>
      <c r="B537" s="80" t="s">
        <v>284</v>
      </c>
      <c r="C537" s="81">
        <v>1</v>
      </c>
      <c r="D537" s="82" t="s">
        <v>20</v>
      </c>
      <c r="E537" s="42"/>
      <c r="F537" s="84"/>
      <c r="G537" s="85">
        <f>C537*E537</f>
        <v>0</v>
      </c>
    </row>
    <row r="538" spans="1:7">
      <c r="A538" s="86"/>
      <c r="B538" s="80" t="s">
        <v>285</v>
      </c>
      <c r="C538" s="81">
        <v>2</v>
      </c>
      <c r="D538" s="82" t="s">
        <v>20</v>
      </c>
      <c r="E538" s="42"/>
      <c r="F538" s="84"/>
      <c r="G538" s="85">
        <f>C538*E538</f>
        <v>0</v>
      </c>
    </row>
    <row r="539" spans="1:7">
      <c r="A539" s="86"/>
      <c r="B539" s="80" t="s">
        <v>286</v>
      </c>
      <c r="C539" s="81">
        <v>1</v>
      </c>
      <c r="D539" s="82" t="s">
        <v>20</v>
      </c>
      <c r="E539" s="42"/>
      <c r="F539" s="84"/>
      <c r="G539" s="85">
        <f>C539*E539</f>
        <v>0</v>
      </c>
    </row>
    <row r="540" spans="1:7">
      <c r="A540" s="86"/>
      <c r="B540" s="80" t="s">
        <v>287</v>
      </c>
      <c r="C540" s="81">
        <v>7</v>
      </c>
      <c r="D540" s="82" t="s">
        <v>20</v>
      </c>
      <c r="E540" s="42"/>
      <c r="F540" s="84">
        <f>C540*E540</f>
        <v>0</v>
      </c>
      <c r="G540" s="85"/>
    </row>
    <row r="541" spans="1:7">
      <c r="A541" s="86"/>
      <c r="B541" s="80" t="s">
        <v>288</v>
      </c>
      <c r="C541" s="81">
        <v>2</v>
      </c>
      <c r="D541" s="82" t="s">
        <v>20</v>
      </c>
      <c r="E541" s="42"/>
      <c r="F541" s="84">
        <f>C541*E541</f>
        <v>0</v>
      </c>
      <c r="G541" s="85"/>
    </row>
    <row r="542" spans="1:7">
      <c r="A542" s="86"/>
      <c r="B542" s="80" t="s">
        <v>289</v>
      </c>
      <c r="C542" s="81">
        <v>2</v>
      </c>
      <c r="D542" s="82" t="s">
        <v>20</v>
      </c>
      <c r="E542" s="42"/>
      <c r="F542" s="84"/>
      <c r="G542" s="85">
        <f>C542*E542</f>
        <v>0</v>
      </c>
    </row>
    <row r="543" spans="1:7">
      <c r="A543" s="86"/>
      <c r="B543" s="80" t="s">
        <v>290</v>
      </c>
      <c r="C543" s="81">
        <v>1</v>
      </c>
      <c r="D543" s="82" t="s">
        <v>20</v>
      </c>
      <c r="E543" s="42"/>
      <c r="F543" s="84">
        <f>C543*E543</f>
        <v>0</v>
      </c>
      <c r="G543" s="85"/>
    </row>
    <row r="544" spans="1:7">
      <c r="A544" s="86"/>
      <c r="B544" s="80" t="s">
        <v>291</v>
      </c>
      <c r="C544" s="81">
        <v>2</v>
      </c>
      <c r="D544" s="82" t="s">
        <v>20</v>
      </c>
      <c r="E544" s="42"/>
      <c r="F544" s="84"/>
      <c r="G544" s="85">
        <f>C544*E544</f>
        <v>0</v>
      </c>
    </row>
    <row r="545" spans="1:7">
      <c r="A545" s="86"/>
      <c r="B545" s="80" t="s">
        <v>292</v>
      </c>
      <c r="C545" s="81">
        <v>9</v>
      </c>
      <c r="D545" s="82" t="s">
        <v>20</v>
      </c>
      <c r="E545" s="42"/>
      <c r="F545" s="84">
        <f>C545*E545</f>
        <v>0</v>
      </c>
      <c r="G545" s="85"/>
    </row>
    <row r="546" spans="1:7">
      <c r="A546" s="86"/>
      <c r="B546" s="80" t="s">
        <v>293</v>
      </c>
      <c r="C546" s="81">
        <v>1</v>
      </c>
      <c r="D546" s="82" t="s">
        <v>20</v>
      </c>
      <c r="E546" s="42"/>
      <c r="F546" s="84">
        <f>C546*E546</f>
        <v>0</v>
      </c>
      <c r="G546" s="85"/>
    </row>
    <row r="547" spans="1:7">
      <c r="A547" s="86"/>
      <c r="B547" s="80" t="s">
        <v>294</v>
      </c>
      <c r="C547" s="81">
        <v>2</v>
      </c>
      <c r="D547" s="82" t="s">
        <v>20</v>
      </c>
      <c r="E547" s="42"/>
      <c r="F547" s="84">
        <f>C547*E547</f>
        <v>0</v>
      </c>
      <c r="G547" s="85"/>
    </row>
    <row r="548" spans="1:7">
      <c r="A548" s="86"/>
      <c r="B548" s="80"/>
      <c r="C548" s="81"/>
      <c r="D548" s="82"/>
      <c r="E548" s="42"/>
      <c r="F548" s="84"/>
      <c r="G548" s="85"/>
    </row>
    <row r="549" spans="1:7">
      <c r="A549" s="86" t="s">
        <v>651</v>
      </c>
      <c r="B549" s="80" t="s">
        <v>392</v>
      </c>
      <c r="C549" s="81"/>
      <c r="D549" s="82"/>
      <c r="E549" s="42"/>
      <c r="F549" s="84"/>
      <c r="G549" s="85"/>
    </row>
    <row r="550" spans="1:7" ht="295.5" customHeight="1">
      <c r="A550" s="86"/>
      <c r="B550" s="80" t="s">
        <v>393</v>
      </c>
      <c r="C550" s="81"/>
      <c r="D550" s="82"/>
      <c r="E550" s="42"/>
      <c r="F550" s="84"/>
      <c r="G550" s="85"/>
    </row>
    <row r="551" spans="1:7">
      <c r="A551" s="86"/>
      <c r="B551" s="80" t="s">
        <v>394</v>
      </c>
      <c r="C551" s="81">
        <v>1</v>
      </c>
      <c r="D551" s="82" t="s">
        <v>20</v>
      </c>
      <c r="E551" s="42"/>
      <c r="F551" s="84"/>
      <c r="G551" s="85">
        <f>C551*E551</f>
        <v>0</v>
      </c>
    </row>
    <row r="552" spans="1:7">
      <c r="A552" s="86"/>
      <c r="B552" s="80"/>
      <c r="C552" s="81"/>
      <c r="D552" s="82"/>
      <c r="E552" s="42"/>
      <c r="F552" s="84"/>
      <c r="G552" s="85"/>
    </row>
    <row r="553" spans="1:7">
      <c r="A553" s="86" t="s">
        <v>652</v>
      </c>
      <c r="B553" s="80" t="s">
        <v>1133</v>
      </c>
      <c r="C553" s="81"/>
      <c r="D553" s="82"/>
      <c r="E553" s="42"/>
      <c r="F553" s="84"/>
      <c r="G553" s="85"/>
    </row>
    <row r="554" spans="1:7" ht="242.25">
      <c r="A554" s="86"/>
      <c r="B554" s="80" t="s">
        <v>1256</v>
      </c>
      <c r="C554" s="81"/>
      <c r="D554" s="82"/>
      <c r="E554" s="42"/>
      <c r="F554" s="84"/>
      <c r="G554" s="85"/>
    </row>
    <row r="555" spans="1:7">
      <c r="A555" s="86"/>
      <c r="B555" s="279"/>
      <c r="C555" s="81"/>
      <c r="D555" s="82"/>
      <c r="E555" s="42"/>
      <c r="F555" s="84"/>
      <c r="G555" s="85"/>
    </row>
    <row r="556" spans="1:7">
      <c r="A556" s="86"/>
      <c r="B556" s="80" t="s">
        <v>295</v>
      </c>
      <c r="C556" s="81">
        <v>2</v>
      </c>
      <c r="D556" s="82" t="s">
        <v>20</v>
      </c>
      <c r="E556" s="42"/>
      <c r="F556" s="84">
        <f>C556*E556</f>
        <v>0</v>
      </c>
      <c r="G556" s="85"/>
    </row>
    <row r="557" spans="1:7">
      <c r="A557" s="86"/>
      <c r="B557" s="80" t="s">
        <v>296</v>
      </c>
      <c r="C557" s="81">
        <v>1</v>
      </c>
      <c r="D557" s="82" t="s">
        <v>20</v>
      </c>
      <c r="E557" s="42"/>
      <c r="F557" s="84">
        <f>C557*E557</f>
        <v>0</v>
      </c>
      <c r="G557" s="85"/>
    </row>
    <row r="558" spans="1:7">
      <c r="A558" s="86"/>
      <c r="B558" s="80"/>
      <c r="C558" s="81"/>
      <c r="D558" s="82"/>
      <c r="E558" s="42"/>
      <c r="F558" s="84"/>
      <c r="G558" s="85"/>
    </row>
    <row r="559" spans="1:7" ht="25.5">
      <c r="A559" s="86" t="s">
        <v>653</v>
      </c>
      <c r="B559" s="245" t="s">
        <v>1257</v>
      </c>
      <c r="C559" s="81"/>
      <c r="D559" s="82"/>
      <c r="E559" s="42"/>
      <c r="F559" s="84"/>
      <c r="G559" s="85"/>
    </row>
    <row r="560" spans="1:7" ht="242.25">
      <c r="A560" s="86"/>
      <c r="B560" s="245" t="s">
        <v>1258</v>
      </c>
      <c r="C560" s="81"/>
      <c r="D560" s="82"/>
      <c r="E560" s="42"/>
      <c r="F560" s="84"/>
      <c r="G560" s="85"/>
    </row>
    <row r="561" spans="1:7">
      <c r="A561" s="86"/>
      <c r="B561" s="279"/>
      <c r="C561" s="81"/>
      <c r="D561" s="82"/>
      <c r="E561" s="42"/>
      <c r="F561" s="84"/>
      <c r="G561" s="85"/>
    </row>
    <row r="562" spans="1:7">
      <c r="A562" s="86"/>
      <c r="B562" s="80" t="s">
        <v>299</v>
      </c>
      <c r="C562" s="81">
        <v>1</v>
      </c>
      <c r="D562" s="82" t="s">
        <v>20</v>
      </c>
      <c r="E562" s="42"/>
      <c r="F562" s="84">
        <f>C562*E562</f>
        <v>0</v>
      </c>
      <c r="G562" s="85"/>
    </row>
    <row r="563" spans="1:7">
      <c r="A563" s="86"/>
      <c r="B563" s="80"/>
      <c r="C563" s="81"/>
      <c r="D563" s="82"/>
      <c r="E563" s="42"/>
      <c r="F563" s="84"/>
      <c r="G563" s="85"/>
    </row>
    <row r="564" spans="1:7" ht="25.5">
      <c r="A564" s="86" t="s">
        <v>654</v>
      </c>
      <c r="B564" s="80" t="s">
        <v>1260</v>
      </c>
      <c r="C564" s="81"/>
      <c r="D564" s="82"/>
      <c r="E564" s="42"/>
      <c r="F564" s="84"/>
      <c r="G564" s="85"/>
    </row>
    <row r="565" spans="1:7" ht="255">
      <c r="A565" s="86"/>
      <c r="B565" s="80" t="s">
        <v>1259</v>
      </c>
      <c r="C565" s="81"/>
      <c r="D565" s="82"/>
      <c r="E565" s="42"/>
      <c r="F565" s="84"/>
      <c r="G565" s="85"/>
    </row>
    <row r="566" spans="1:7">
      <c r="A566" s="86"/>
      <c r="B566" s="279"/>
      <c r="C566" s="81"/>
      <c r="D566" s="82"/>
      <c r="E566" s="42"/>
      <c r="F566" s="84"/>
      <c r="G566" s="85"/>
    </row>
    <row r="567" spans="1:7">
      <c r="A567" s="86"/>
      <c r="B567" s="80" t="s">
        <v>297</v>
      </c>
      <c r="C567" s="81">
        <v>1</v>
      </c>
      <c r="D567" s="82" t="s">
        <v>20</v>
      </c>
      <c r="E567" s="42"/>
      <c r="F567" s="84">
        <f>C567*E567</f>
        <v>0</v>
      </c>
      <c r="G567" s="85"/>
    </row>
    <row r="568" spans="1:7">
      <c r="A568" s="86"/>
      <c r="B568" s="80" t="s">
        <v>298</v>
      </c>
      <c r="C568" s="81">
        <v>1</v>
      </c>
      <c r="D568" s="82" t="s">
        <v>20</v>
      </c>
      <c r="E568" s="42"/>
      <c r="F568" s="84">
        <f>C568*E568</f>
        <v>0</v>
      </c>
      <c r="G568" s="85"/>
    </row>
    <row r="569" spans="1:7" ht="16.5" customHeight="1">
      <c r="A569" s="86"/>
      <c r="B569" s="80"/>
      <c r="C569" s="81"/>
      <c r="D569" s="82"/>
      <c r="E569" s="42"/>
      <c r="F569" s="84"/>
      <c r="G569" s="85"/>
    </row>
    <row r="570" spans="1:7" ht="25.5">
      <c r="A570" s="86" t="s">
        <v>655</v>
      </c>
      <c r="B570" s="80" t="s">
        <v>1261</v>
      </c>
      <c r="C570" s="81"/>
      <c r="D570" s="82"/>
      <c r="E570" s="42"/>
      <c r="F570" s="84"/>
      <c r="G570" s="85"/>
    </row>
    <row r="571" spans="1:7" ht="204">
      <c r="A571" s="86"/>
      <c r="B571" s="80" t="s">
        <v>1229</v>
      </c>
      <c r="C571" s="81"/>
      <c r="D571" s="82"/>
      <c r="E571" s="42"/>
      <c r="F571" s="84"/>
      <c r="G571" s="85"/>
    </row>
    <row r="572" spans="1:7" ht="16.5" customHeight="1">
      <c r="A572" s="86"/>
      <c r="B572" s="80" t="s">
        <v>300</v>
      </c>
      <c r="C572" s="81">
        <v>1</v>
      </c>
      <c r="D572" s="82" t="s">
        <v>20</v>
      </c>
      <c r="E572" s="42"/>
      <c r="F572" s="84"/>
      <c r="G572" s="85">
        <f>C572*E572</f>
        <v>0</v>
      </c>
    </row>
    <row r="573" spans="1:7" ht="16.5" customHeight="1">
      <c r="A573" s="86"/>
      <c r="B573" s="80"/>
      <c r="C573" s="81"/>
      <c r="D573" s="82"/>
      <c r="E573" s="42"/>
      <c r="F573" s="84"/>
      <c r="G573" s="85"/>
    </row>
    <row r="574" spans="1:7" ht="16.5" customHeight="1">
      <c r="A574" s="86" t="s">
        <v>656</v>
      </c>
      <c r="B574" s="80" t="s">
        <v>380</v>
      </c>
      <c r="C574" s="81"/>
      <c r="D574" s="82"/>
      <c r="E574" s="42"/>
      <c r="F574" s="84"/>
      <c r="G574" s="85"/>
    </row>
    <row r="575" spans="1:7" ht="207" customHeight="1">
      <c r="A575" s="86"/>
      <c r="B575" s="80" t="s">
        <v>387</v>
      </c>
      <c r="C575" s="81"/>
      <c r="D575" s="82"/>
      <c r="E575" s="42"/>
      <c r="F575" s="84"/>
      <c r="G575" s="85"/>
    </row>
    <row r="576" spans="1:7" ht="267.75">
      <c r="A576" s="86"/>
      <c r="B576" s="80" t="s">
        <v>385</v>
      </c>
      <c r="C576" s="81"/>
      <c r="D576" s="82"/>
      <c r="E576" s="42"/>
      <c r="F576" s="84"/>
      <c r="G576" s="85"/>
    </row>
    <row r="577" spans="1:7" ht="16.5" customHeight="1">
      <c r="A577" s="86"/>
      <c r="B577" s="80" t="s">
        <v>382</v>
      </c>
      <c r="C577" s="81">
        <v>1</v>
      </c>
      <c r="D577" s="82" t="s">
        <v>20</v>
      </c>
      <c r="E577" s="42"/>
      <c r="F577" s="84">
        <f>C577*E577</f>
        <v>0</v>
      </c>
      <c r="G577" s="85"/>
    </row>
    <row r="578" spans="1:7" ht="16.5" customHeight="1">
      <c r="A578" s="86"/>
      <c r="B578" s="80"/>
      <c r="C578" s="81"/>
      <c r="D578" s="82"/>
      <c r="E578" s="42"/>
      <c r="F578" s="84"/>
      <c r="G578" s="85"/>
    </row>
    <row r="579" spans="1:7" ht="16.5" customHeight="1">
      <c r="A579" s="86" t="s">
        <v>657</v>
      </c>
      <c r="B579" s="80" t="s">
        <v>383</v>
      </c>
      <c r="C579" s="81"/>
      <c r="D579" s="82"/>
      <c r="E579" s="42"/>
      <c r="F579" s="84"/>
      <c r="G579" s="85"/>
    </row>
    <row r="580" spans="1:7" ht="208.5" customHeight="1">
      <c r="A580" s="86"/>
      <c r="B580" s="80" t="s">
        <v>387</v>
      </c>
      <c r="C580" s="81"/>
      <c r="D580" s="82"/>
      <c r="E580" s="42"/>
      <c r="F580" s="84"/>
      <c r="G580" s="85"/>
    </row>
    <row r="581" spans="1:7" ht="300" customHeight="1">
      <c r="A581" s="86"/>
      <c r="B581" s="80" t="s">
        <v>384</v>
      </c>
      <c r="C581" s="81"/>
      <c r="D581" s="82"/>
      <c r="E581" s="42"/>
      <c r="F581" s="84"/>
      <c r="G581" s="85"/>
    </row>
    <row r="582" spans="1:7" ht="16.5" customHeight="1">
      <c r="A582" s="86"/>
      <c r="B582" s="80" t="s">
        <v>386</v>
      </c>
      <c r="C582" s="81">
        <v>1</v>
      </c>
      <c r="D582" s="82" t="s">
        <v>20</v>
      </c>
      <c r="E582" s="42"/>
      <c r="F582" s="84"/>
      <c r="G582" s="85">
        <f>C582*E582</f>
        <v>0</v>
      </c>
    </row>
    <row r="583" spans="1:7" ht="16.5" customHeight="1">
      <c r="A583" s="86"/>
      <c r="B583" s="80"/>
      <c r="C583" s="81"/>
      <c r="D583" s="82"/>
      <c r="E583" s="42"/>
      <c r="F583" s="84"/>
      <c r="G583" s="85"/>
    </row>
    <row r="584" spans="1:7" ht="16.5" customHeight="1">
      <c r="A584" s="86" t="s">
        <v>658</v>
      </c>
      <c r="B584" s="80" t="s">
        <v>388</v>
      </c>
      <c r="C584" s="81"/>
      <c r="D584" s="82"/>
      <c r="E584" s="42"/>
      <c r="F584" s="84"/>
      <c r="G584" s="85"/>
    </row>
    <row r="585" spans="1:7" ht="210" customHeight="1">
      <c r="A585" s="86"/>
      <c r="B585" s="80" t="s">
        <v>389</v>
      </c>
      <c r="C585" s="81"/>
      <c r="D585" s="82"/>
      <c r="E585" s="42"/>
      <c r="F585" s="84"/>
      <c r="G585" s="85"/>
    </row>
    <row r="586" spans="1:7" ht="267" customHeight="1">
      <c r="A586" s="86"/>
      <c r="B586" s="80" t="s">
        <v>390</v>
      </c>
      <c r="C586" s="81"/>
      <c r="D586" s="82"/>
      <c r="E586" s="42"/>
      <c r="F586" s="84"/>
      <c r="G586" s="85"/>
    </row>
    <row r="587" spans="1:7" ht="16.5" customHeight="1">
      <c r="A587" s="86"/>
      <c r="B587" s="80" t="s">
        <v>391</v>
      </c>
      <c r="C587" s="81">
        <v>1</v>
      </c>
      <c r="D587" s="82" t="s">
        <v>20</v>
      </c>
      <c r="E587" s="42"/>
      <c r="F587" s="84"/>
      <c r="G587" s="85">
        <f>C587*E587</f>
        <v>0</v>
      </c>
    </row>
    <row r="588" spans="1:7" ht="16.5" customHeight="1">
      <c r="A588" s="86"/>
      <c r="B588" s="80"/>
      <c r="C588" s="81"/>
      <c r="D588" s="82"/>
      <c r="E588" s="42"/>
      <c r="F588" s="84"/>
      <c r="G588" s="85"/>
    </row>
    <row r="589" spans="1:7">
      <c r="A589" s="282" t="s">
        <v>659</v>
      </c>
      <c r="B589" s="282" t="s">
        <v>151</v>
      </c>
      <c r="C589" s="81"/>
      <c r="D589" s="82"/>
      <c r="E589" s="42"/>
      <c r="F589" s="84"/>
      <c r="G589" s="85"/>
    </row>
    <row r="590" spans="1:7" ht="178.5">
      <c r="A590" s="86"/>
      <c r="B590" s="80" t="s">
        <v>150</v>
      </c>
      <c r="C590" s="81"/>
      <c r="D590" s="82"/>
      <c r="E590" s="42"/>
      <c r="F590" s="84"/>
      <c r="G590" s="85"/>
    </row>
    <row r="591" spans="1:7" ht="25.5">
      <c r="A591" s="86"/>
      <c r="B591" s="80" t="s">
        <v>149</v>
      </c>
      <c r="C591" s="81">
        <v>1</v>
      </c>
      <c r="D591" s="82" t="s">
        <v>20</v>
      </c>
      <c r="E591" s="42"/>
      <c r="F591" s="84"/>
      <c r="G591" s="85">
        <f>C591*E591</f>
        <v>0</v>
      </c>
    </row>
    <row r="592" spans="1:7" ht="16.5" customHeight="1">
      <c r="A592" s="86"/>
      <c r="B592" s="80"/>
      <c r="C592" s="81"/>
      <c r="D592" s="82"/>
      <c r="E592" s="42"/>
      <c r="F592" s="84"/>
      <c r="G592" s="85"/>
    </row>
    <row r="593" spans="1:7" ht="16.5" customHeight="1">
      <c r="A593" s="86"/>
      <c r="B593" s="80"/>
      <c r="C593" s="81"/>
      <c r="D593" s="82"/>
      <c r="E593" s="42"/>
      <c r="F593" s="84"/>
      <c r="G593" s="85"/>
    </row>
    <row r="594" spans="1:7" ht="16.5" customHeight="1">
      <c r="A594" s="86" t="s">
        <v>660</v>
      </c>
      <c r="B594" s="80" t="s">
        <v>301</v>
      </c>
      <c r="C594" s="81"/>
      <c r="D594" s="82"/>
      <c r="E594" s="42"/>
      <c r="F594" s="84"/>
      <c r="G594" s="85"/>
    </row>
    <row r="595" spans="1:7" ht="177" customHeight="1">
      <c r="A595" s="86"/>
      <c r="B595" s="80" t="s">
        <v>302</v>
      </c>
      <c r="C595" s="81"/>
      <c r="D595" s="82"/>
      <c r="E595" s="42"/>
      <c r="F595" s="84"/>
      <c r="G595" s="85"/>
    </row>
    <row r="596" spans="1:7" ht="16.5" customHeight="1">
      <c r="A596" s="86"/>
      <c r="B596" s="80" t="s">
        <v>303</v>
      </c>
      <c r="C596" s="81">
        <v>1</v>
      </c>
      <c r="D596" s="82" t="s">
        <v>20</v>
      </c>
      <c r="E596" s="42"/>
      <c r="F596" s="84"/>
      <c r="G596" s="85">
        <f>C596*E596</f>
        <v>0</v>
      </c>
    </row>
    <row r="597" spans="1:7" ht="16.5" customHeight="1">
      <c r="A597" s="86"/>
      <c r="B597" s="80" t="s">
        <v>304</v>
      </c>
      <c r="C597" s="81">
        <v>1</v>
      </c>
      <c r="D597" s="82" t="s">
        <v>20</v>
      </c>
      <c r="E597" s="42"/>
      <c r="F597" s="84"/>
      <c r="G597" s="85">
        <f>C597*E597</f>
        <v>0</v>
      </c>
    </row>
    <row r="598" spans="1:7" ht="16.5" customHeight="1">
      <c r="A598" s="86"/>
      <c r="B598" s="80" t="s">
        <v>305</v>
      </c>
      <c r="C598" s="81">
        <v>1</v>
      </c>
      <c r="D598" s="82" t="s">
        <v>20</v>
      </c>
      <c r="E598" s="42"/>
      <c r="F598" s="84"/>
      <c r="G598" s="85">
        <f>C598*E598</f>
        <v>0</v>
      </c>
    </row>
    <row r="599" spans="1:7" ht="16.5" customHeight="1">
      <c r="A599" s="86"/>
      <c r="B599" s="80" t="s">
        <v>306</v>
      </c>
      <c r="C599" s="81">
        <v>1</v>
      </c>
      <c r="D599" s="82" t="s">
        <v>20</v>
      </c>
      <c r="E599" s="42"/>
      <c r="F599" s="84"/>
      <c r="G599" s="85">
        <f>C599*E599</f>
        <v>0</v>
      </c>
    </row>
    <row r="600" spans="1:7" ht="16.5" customHeight="1">
      <c r="A600" s="86"/>
      <c r="B600" s="80"/>
      <c r="C600" s="81"/>
      <c r="D600" s="82"/>
      <c r="E600" s="42"/>
      <c r="F600" s="84"/>
      <c r="G600" s="85"/>
    </row>
    <row r="601" spans="1:7" ht="16.5" customHeight="1">
      <c r="A601" s="86" t="s">
        <v>705</v>
      </c>
      <c r="B601" s="80" t="s">
        <v>706</v>
      </c>
      <c r="C601" s="81"/>
      <c r="D601" s="82"/>
      <c r="E601" s="42"/>
      <c r="F601" s="84"/>
      <c r="G601" s="85"/>
    </row>
    <row r="602" spans="1:7" ht="102">
      <c r="A602" s="86"/>
      <c r="B602" s="80" t="s">
        <v>817</v>
      </c>
      <c r="C602" s="81"/>
      <c r="D602" s="82"/>
      <c r="E602" s="42"/>
      <c r="F602" s="84"/>
      <c r="G602" s="85"/>
    </row>
    <row r="603" spans="1:7" ht="16.5" customHeight="1">
      <c r="A603" s="86"/>
      <c r="B603" s="80" t="s">
        <v>818</v>
      </c>
      <c r="C603" s="81">
        <v>4</v>
      </c>
      <c r="D603" s="82" t="s">
        <v>20</v>
      </c>
      <c r="E603" s="42"/>
      <c r="F603" s="84"/>
      <c r="G603" s="85">
        <f t="shared" ref="G603:G608" si="5">C603*E603</f>
        <v>0</v>
      </c>
    </row>
    <row r="604" spans="1:7" ht="16.5" customHeight="1">
      <c r="A604" s="86"/>
      <c r="B604" s="80" t="s">
        <v>819</v>
      </c>
      <c r="C604" s="81">
        <v>3</v>
      </c>
      <c r="D604" s="82" t="s">
        <v>20</v>
      </c>
      <c r="E604" s="42"/>
      <c r="F604" s="84"/>
      <c r="G604" s="85">
        <f t="shared" si="5"/>
        <v>0</v>
      </c>
    </row>
    <row r="605" spans="1:7" ht="16.5" customHeight="1">
      <c r="A605" s="86"/>
      <c r="B605" s="80" t="s">
        <v>820</v>
      </c>
      <c r="C605" s="81">
        <v>1</v>
      </c>
      <c r="D605" s="82" t="s">
        <v>20</v>
      </c>
      <c r="E605" s="42"/>
      <c r="F605" s="84"/>
      <c r="G605" s="85">
        <f t="shared" si="5"/>
        <v>0</v>
      </c>
    </row>
    <row r="606" spans="1:7">
      <c r="A606" s="86"/>
      <c r="B606" s="80" t="s">
        <v>823</v>
      </c>
      <c r="C606" s="81">
        <v>1</v>
      </c>
      <c r="D606" s="82" t="s">
        <v>20</v>
      </c>
      <c r="E606" s="42"/>
      <c r="F606" s="84"/>
      <c r="G606" s="85">
        <f t="shared" si="5"/>
        <v>0</v>
      </c>
    </row>
    <row r="607" spans="1:7">
      <c r="A607" s="86"/>
      <c r="B607" s="80" t="s">
        <v>822</v>
      </c>
      <c r="C607" s="81">
        <v>1</v>
      </c>
      <c r="D607" s="82" t="s">
        <v>20</v>
      </c>
      <c r="E607" s="42"/>
      <c r="F607" s="84"/>
      <c r="G607" s="85">
        <f t="shared" si="5"/>
        <v>0</v>
      </c>
    </row>
    <row r="608" spans="1:7" ht="16.5" customHeight="1">
      <c r="A608" s="86"/>
      <c r="B608" s="80" t="s">
        <v>821</v>
      </c>
      <c r="C608" s="81">
        <v>3</v>
      </c>
      <c r="D608" s="82" t="s">
        <v>20</v>
      </c>
      <c r="E608" s="42"/>
      <c r="F608" s="84"/>
      <c r="G608" s="85">
        <f t="shared" si="5"/>
        <v>0</v>
      </c>
    </row>
    <row r="609" spans="1:7" ht="16.5" customHeight="1">
      <c r="A609" s="86"/>
      <c r="B609" s="80"/>
      <c r="C609" s="81"/>
      <c r="D609" s="82"/>
      <c r="E609" s="83"/>
      <c r="F609" s="84"/>
      <c r="G609" s="85"/>
    </row>
    <row r="610" spans="1:7">
      <c r="A610" s="104" t="s">
        <v>97</v>
      </c>
      <c r="B610" s="134" t="s">
        <v>38</v>
      </c>
      <c r="C610" s="135"/>
      <c r="D610" s="134"/>
      <c r="E610" s="136"/>
      <c r="F610" s="137">
        <f>SUM(F487:F608)</f>
        <v>0</v>
      </c>
      <c r="G610" s="138">
        <f>SUM(G487:G608)</f>
        <v>0</v>
      </c>
    </row>
    <row r="611" spans="1:7">
      <c r="A611" s="86"/>
      <c r="B611" s="79"/>
      <c r="C611" s="89"/>
      <c r="D611" s="79"/>
      <c r="E611" s="90"/>
      <c r="F611" s="87"/>
      <c r="G611" s="88"/>
    </row>
    <row r="612" spans="1:7">
      <c r="A612" s="86"/>
      <c r="B612" s="79"/>
      <c r="C612" s="89"/>
      <c r="D612" s="79"/>
      <c r="E612" s="90"/>
      <c r="F612" s="87"/>
      <c r="G612" s="88"/>
    </row>
    <row r="613" spans="1:7">
      <c r="A613" s="110" t="s">
        <v>100</v>
      </c>
      <c r="B613" s="79" t="s">
        <v>41</v>
      </c>
      <c r="C613" s="81"/>
      <c r="D613" s="82"/>
      <c r="E613" s="83"/>
      <c r="F613" s="84"/>
      <c r="G613" s="85"/>
    </row>
    <row r="614" spans="1:7">
      <c r="A614" s="86"/>
      <c r="B614" s="79"/>
      <c r="C614" s="81"/>
      <c r="D614" s="82"/>
      <c r="E614" s="83"/>
      <c r="F614" s="84"/>
      <c r="G614" s="85"/>
    </row>
    <row r="615" spans="1:7">
      <c r="A615" s="79" t="s">
        <v>101</v>
      </c>
      <c r="B615" s="80" t="s">
        <v>52</v>
      </c>
      <c r="C615" s="81"/>
      <c r="D615" s="82"/>
      <c r="E615" s="83"/>
      <c r="F615" s="84"/>
      <c r="G615" s="85"/>
    </row>
    <row r="616" spans="1:7" ht="268.5" customHeight="1">
      <c r="A616" s="86"/>
      <c r="B616" s="80" t="s">
        <v>403</v>
      </c>
      <c r="C616" s="81"/>
      <c r="D616" s="82"/>
      <c r="E616" s="42"/>
      <c r="F616" s="84"/>
      <c r="G616" s="85"/>
    </row>
    <row r="617" spans="1:7">
      <c r="A617" s="86"/>
      <c r="B617" s="80"/>
      <c r="C617" s="81">
        <f>18+80+48+71</f>
        <v>217</v>
      </c>
      <c r="D617" s="82" t="s">
        <v>14</v>
      </c>
      <c r="E617" s="42"/>
      <c r="F617" s="84"/>
      <c r="G617" s="85">
        <f>C617*E617</f>
        <v>0</v>
      </c>
    </row>
    <row r="618" spans="1:7">
      <c r="A618" s="86"/>
      <c r="B618" s="80"/>
      <c r="C618" s="81"/>
      <c r="D618" s="82"/>
      <c r="E618" s="42"/>
      <c r="F618" s="84"/>
      <c r="G618" s="85"/>
    </row>
    <row r="619" spans="1:7">
      <c r="A619" s="86" t="s">
        <v>102</v>
      </c>
      <c r="B619" s="80" t="s">
        <v>153</v>
      </c>
      <c r="C619" s="81"/>
      <c r="D619" s="82"/>
      <c r="E619" s="42"/>
      <c r="F619" s="84"/>
      <c r="G619" s="85"/>
    </row>
    <row r="620" spans="1:7" ht="200.25" customHeight="1">
      <c r="A620" s="86"/>
      <c r="B620" s="80" t="s">
        <v>154</v>
      </c>
      <c r="C620" s="81"/>
      <c r="D620" s="82"/>
      <c r="E620" s="42"/>
      <c r="F620" s="84"/>
      <c r="G620" s="85"/>
    </row>
    <row r="621" spans="1:7">
      <c r="A621" s="86"/>
      <c r="B621" s="80"/>
      <c r="C621" s="81">
        <f>3+3+11+16</f>
        <v>33</v>
      </c>
      <c r="D621" s="82" t="s">
        <v>14</v>
      </c>
      <c r="E621" s="42"/>
      <c r="F621" s="84"/>
      <c r="G621" s="85">
        <f>C621*E621</f>
        <v>0</v>
      </c>
    </row>
    <row r="622" spans="1:7">
      <c r="A622" s="86"/>
      <c r="B622" s="80"/>
      <c r="C622" s="81">
        <f>60+80+96+74</f>
        <v>310</v>
      </c>
      <c r="D622" s="82" t="s">
        <v>14</v>
      </c>
      <c r="E622" s="42"/>
      <c r="F622" s="84">
        <f>C622*E622</f>
        <v>0</v>
      </c>
      <c r="G622" s="85"/>
    </row>
    <row r="623" spans="1:7">
      <c r="A623" s="86"/>
      <c r="B623" s="80"/>
      <c r="C623" s="81"/>
      <c r="D623" s="82"/>
      <c r="E623" s="42"/>
      <c r="F623" s="84"/>
      <c r="G623" s="85"/>
    </row>
    <row r="624" spans="1:7">
      <c r="A624" s="86" t="s">
        <v>630</v>
      </c>
      <c r="B624" s="80" t="s">
        <v>404</v>
      </c>
      <c r="C624" s="81"/>
      <c r="D624" s="82"/>
      <c r="E624" s="42"/>
      <c r="F624" s="84"/>
      <c r="G624" s="85"/>
    </row>
    <row r="625" spans="1:7" ht="216.75">
      <c r="A625" s="86"/>
      <c r="B625" s="80" t="s">
        <v>1262</v>
      </c>
      <c r="C625" s="81"/>
      <c r="D625" s="82"/>
      <c r="E625" s="42"/>
      <c r="F625" s="84"/>
      <c r="G625" s="85"/>
    </row>
    <row r="626" spans="1:7">
      <c r="A626" s="86"/>
      <c r="B626" s="279"/>
      <c r="C626" s="81"/>
      <c r="D626" s="82"/>
      <c r="E626" s="42"/>
      <c r="F626" s="84"/>
      <c r="G626" s="85"/>
    </row>
    <row r="627" spans="1:7">
      <c r="A627" s="86"/>
      <c r="B627" s="80"/>
      <c r="C627" s="81">
        <f>93+118+94</f>
        <v>305</v>
      </c>
      <c r="D627" s="82" t="s">
        <v>14</v>
      </c>
      <c r="E627" s="42"/>
      <c r="F627" s="84"/>
      <c r="G627" s="85">
        <f>C627*E627</f>
        <v>0</v>
      </c>
    </row>
    <row r="628" spans="1:7">
      <c r="A628" s="86"/>
      <c r="B628" s="80"/>
      <c r="C628" s="81"/>
      <c r="D628" s="82"/>
      <c r="E628" s="42"/>
      <c r="F628" s="84"/>
      <c r="G628" s="85"/>
    </row>
    <row r="629" spans="1:7">
      <c r="A629" s="86" t="s">
        <v>661</v>
      </c>
      <c r="B629" s="80" t="s">
        <v>405</v>
      </c>
      <c r="C629" s="81"/>
      <c r="D629" s="82"/>
      <c r="E629" s="42"/>
      <c r="F629" s="84"/>
      <c r="G629" s="85"/>
    </row>
    <row r="630" spans="1:7" ht="204">
      <c r="A630" s="86"/>
      <c r="B630" s="80" t="s">
        <v>406</v>
      </c>
      <c r="C630" s="81"/>
      <c r="D630" s="82"/>
      <c r="E630" s="42"/>
      <c r="F630" s="84"/>
      <c r="G630" s="85"/>
    </row>
    <row r="631" spans="1:7">
      <c r="A631" s="86"/>
      <c r="B631" s="80"/>
      <c r="C631" s="81">
        <f>62+81+86</f>
        <v>229</v>
      </c>
      <c r="D631" s="82" t="s">
        <v>14</v>
      </c>
      <c r="E631" s="42"/>
      <c r="F631" s="84"/>
      <c r="G631" s="85">
        <f>C631*E631</f>
        <v>0</v>
      </c>
    </row>
    <row r="632" spans="1:7">
      <c r="A632" s="86"/>
      <c r="B632" s="80"/>
      <c r="C632" s="81"/>
      <c r="D632" s="82"/>
      <c r="E632" s="42"/>
      <c r="F632" s="84"/>
      <c r="G632" s="85"/>
    </row>
    <row r="633" spans="1:7">
      <c r="A633" s="86" t="s">
        <v>662</v>
      </c>
      <c r="B633" s="80" t="s">
        <v>407</v>
      </c>
      <c r="C633" s="81"/>
      <c r="D633" s="82"/>
      <c r="E633" s="42"/>
      <c r="F633" s="84"/>
      <c r="G633" s="85"/>
    </row>
    <row r="634" spans="1:7" ht="76.5">
      <c r="A634" s="86"/>
      <c r="B634" s="80" t="s">
        <v>408</v>
      </c>
      <c r="C634" s="81"/>
      <c r="D634" s="82"/>
      <c r="E634" s="42"/>
      <c r="F634" s="84"/>
      <c r="G634" s="85"/>
    </row>
    <row r="635" spans="1:7">
      <c r="A635" s="86"/>
      <c r="B635" s="80"/>
      <c r="C635" s="81">
        <f>16.5+24.5+17</f>
        <v>58</v>
      </c>
      <c r="D635" s="82" t="s">
        <v>36</v>
      </c>
      <c r="E635" s="42"/>
      <c r="F635" s="84"/>
      <c r="G635" s="85">
        <f>C635*E635</f>
        <v>0</v>
      </c>
    </row>
    <row r="636" spans="1:7">
      <c r="A636" s="86"/>
      <c r="B636" s="80"/>
      <c r="C636" s="81"/>
      <c r="D636" s="82"/>
      <c r="E636" s="42"/>
      <c r="F636" s="84"/>
      <c r="G636" s="85"/>
    </row>
    <row r="637" spans="1:7">
      <c r="A637" s="86" t="s">
        <v>1167</v>
      </c>
      <c r="B637" s="80" t="s">
        <v>1166</v>
      </c>
      <c r="C637" s="81"/>
      <c r="D637" s="82"/>
      <c r="E637" s="42"/>
      <c r="F637" s="84"/>
      <c r="G637" s="85"/>
    </row>
    <row r="638" spans="1:7" ht="156.75" customHeight="1">
      <c r="A638" s="86"/>
      <c r="B638" s="80" t="s">
        <v>1242</v>
      </c>
      <c r="C638" s="81"/>
      <c r="D638" s="82"/>
      <c r="E638" s="42"/>
      <c r="F638" s="84"/>
      <c r="G638" s="85"/>
    </row>
    <row r="639" spans="1:7">
      <c r="A639" s="86"/>
      <c r="B639" s="80"/>
      <c r="C639" s="81">
        <f>222+214</f>
        <v>436</v>
      </c>
      <c r="D639" s="82" t="s">
        <v>14</v>
      </c>
      <c r="E639" s="42"/>
      <c r="F639" s="84"/>
      <c r="G639" s="85">
        <f>C639*E639</f>
        <v>0</v>
      </c>
    </row>
    <row r="640" spans="1:7">
      <c r="A640" s="86"/>
      <c r="B640" s="79"/>
      <c r="C640" s="89"/>
      <c r="D640" s="79"/>
      <c r="E640" s="90"/>
      <c r="F640" s="87"/>
      <c r="G640" s="88"/>
    </row>
    <row r="641" spans="1:7">
      <c r="A641" s="104" t="s">
        <v>100</v>
      </c>
      <c r="B641" s="134" t="s">
        <v>42</v>
      </c>
      <c r="C641" s="135"/>
      <c r="D641" s="134"/>
      <c r="E641" s="136"/>
      <c r="F641" s="137">
        <f>SUM(F614:F639)</f>
        <v>0</v>
      </c>
      <c r="G641" s="138">
        <f>SUM(G614:G639)</f>
        <v>0</v>
      </c>
    </row>
    <row r="642" spans="1:7">
      <c r="A642" s="86"/>
      <c r="B642" s="79"/>
      <c r="C642" s="89"/>
      <c r="D642" s="79"/>
      <c r="E642" s="90"/>
      <c r="F642" s="87"/>
      <c r="G642" s="88"/>
    </row>
    <row r="643" spans="1:7">
      <c r="A643" s="86"/>
      <c r="B643" s="79"/>
      <c r="C643" s="89"/>
      <c r="D643" s="79"/>
      <c r="E643" s="90"/>
      <c r="F643" s="87"/>
      <c r="G643" s="88"/>
    </row>
    <row r="644" spans="1:7">
      <c r="A644" s="110" t="s">
        <v>103</v>
      </c>
      <c r="B644" s="79" t="s">
        <v>39</v>
      </c>
      <c r="C644" s="81"/>
      <c r="D644" s="82"/>
      <c r="E644" s="83"/>
      <c r="F644" s="84"/>
      <c r="G644" s="85"/>
    </row>
    <row r="645" spans="1:7">
      <c r="A645" s="86"/>
      <c r="B645" s="79"/>
      <c r="C645" s="81"/>
      <c r="D645" s="82"/>
      <c r="E645" s="83"/>
      <c r="F645" s="84"/>
      <c r="G645" s="85"/>
    </row>
    <row r="646" spans="1:7">
      <c r="A646" s="79" t="s">
        <v>104</v>
      </c>
      <c r="B646" s="80" t="s">
        <v>119</v>
      </c>
      <c r="C646" s="81"/>
      <c r="D646" s="82"/>
      <c r="E646" s="83"/>
      <c r="F646" s="84"/>
      <c r="G646" s="85"/>
    </row>
    <row r="647" spans="1:7" ht="110.25" customHeight="1">
      <c r="A647" s="86"/>
      <c r="B647" s="80" t="s">
        <v>152</v>
      </c>
      <c r="C647" s="81"/>
      <c r="D647" s="82"/>
      <c r="E647" s="42"/>
      <c r="F647" s="84"/>
      <c r="G647" s="85"/>
    </row>
    <row r="648" spans="1:7">
      <c r="A648" s="86"/>
      <c r="B648" s="80"/>
      <c r="C648" s="81">
        <f>C631+170+30</f>
        <v>429</v>
      </c>
      <c r="D648" s="82" t="s">
        <v>14</v>
      </c>
      <c r="E648" s="42"/>
      <c r="F648" s="84"/>
      <c r="G648" s="85">
        <f>C648*E648</f>
        <v>0</v>
      </c>
    </row>
    <row r="649" spans="1:7">
      <c r="A649" s="86"/>
      <c r="B649" s="80"/>
      <c r="C649" s="81"/>
      <c r="D649" s="82"/>
      <c r="E649" s="42"/>
      <c r="F649" s="84"/>
      <c r="G649" s="85"/>
    </row>
    <row r="650" spans="1:7">
      <c r="A650" s="79" t="s">
        <v>105</v>
      </c>
      <c r="B650" s="80" t="s">
        <v>120</v>
      </c>
      <c r="C650" s="81"/>
      <c r="D650" s="82"/>
      <c r="E650" s="42"/>
      <c r="F650" s="84"/>
      <c r="G650" s="85"/>
    </row>
    <row r="651" spans="1:7" ht="111.75" customHeight="1">
      <c r="A651" s="86"/>
      <c r="B651" s="80" t="s">
        <v>825</v>
      </c>
      <c r="C651" s="81"/>
      <c r="D651" s="82"/>
      <c r="E651" s="42"/>
      <c r="F651" s="84"/>
      <c r="G651" s="85"/>
    </row>
    <row r="652" spans="1:7">
      <c r="A652" s="86"/>
      <c r="B652" s="80"/>
      <c r="C652" s="81">
        <f>403+382+10.3*2*3.5+1.8*2*3.5+9*3.5+4.5*2*3.5+2*4*3.5+6*3.5+9.5*3.5+6.1*3.6*16+120+0.69</f>
        <v>1487</v>
      </c>
      <c r="D652" s="82" t="s">
        <v>14</v>
      </c>
      <c r="E652" s="42"/>
      <c r="F652" s="84"/>
      <c r="G652" s="85">
        <f>C652*E652</f>
        <v>0</v>
      </c>
    </row>
    <row r="653" spans="1:7">
      <c r="A653" s="86"/>
      <c r="B653" s="80" t="s">
        <v>824</v>
      </c>
      <c r="C653" s="81">
        <f>68.2+40.6+63+63+7.2+4.7*3.5+7*3.5+12.05</f>
        <v>295</v>
      </c>
      <c r="D653" s="82" t="s">
        <v>36</v>
      </c>
      <c r="E653" s="42"/>
      <c r="F653" s="84"/>
      <c r="G653" s="85">
        <f>C653*E653</f>
        <v>0</v>
      </c>
    </row>
    <row r="654" spans="1:7">
      <c r="A654" s="86"/>
      <c r="B654" s="80"/>
      <c r="C654" s="81"/>
      <c r="D654" s="82"/>
      <c r="E654" s="83"/>
      <c r="F654" s="84"/>
      <c r="G654" s="85"/>
    </row>
    <row r="655" spans="1:7">
      <c r="A655" s="86"/>
      <c r="B655" s="75"/>
      <c r="C655" s="81"/>
      <c r="D655" s="82"/>
      <c r="E655" s="83"/>
      <c r="F655" s="84"/>
      <c r="G655" s="85"/>
    </row>
    <row r="656" spans="1:7">
      <c r="A656" s="104" t="s">
        <v>103</v>
      </c>
      <c r="B656" s="134" t="s">
        <v>40</v>
      </c>
      <c r="C656" s="135"/>
      <c r="D656" s="134"/>
      <c r="E656" s="136"/>
      <c r="F656" s="137">
        <f>SUM(F645:F654)</f>
        <v>0</v>
      </c>
      <c r="G656" s="138">
        <f>SUM(G645:G654)</f>
        <v>0</v>
      </c>
    </row>
    <row r="657" spans="1:7">
      <c r="A657" s="86"/>
      <c r="B657" s="79"/>
      <c r="C657" s="89"/>
      <c r="D657" s="79"/>
      <c r="E657" s="90"/>
      <c r="F657" s="87"/>
      <c r="G657" s="88"/>
    </row>
    <row r="658" spans="1:7">
      <c r="A658" s="86"/>
      <c r="B658" s="79"/>
      <c r="C658" s="89"/>
      <c r="D658" s="79"/>
      <c r="E658" s="90"/>
      <c r="F658" s="87"/>
      <c r="G658" s="88"/>
    </row>
    <row r="659" spans="1:7">
      <c r="A659" s="110" t="s">
        <v>632</v>
      </c>
      <c r="B659" s="79" t="s">
        <v>46</v>
      </c>
      <c r="C659" s="81"/>
      <c r="D659" s="82"/>
      <c r="E659" s="83"/>
      <c r="F659" s="84"/>
      <c r="G659" s="85"/>
    </row>
    <row r="660" spans="1:7">
      <c r="A660" s="86"/>
      <c r="B660" s="79"/>
      <c r="C660" s="81"/>
      <c r="D660" s="82"/>
      <c r="E660" s="83"/>
      <c r="F660" s="84"/>
      <c r="G660" s="85"/>
    </row>
    <row r="661" spans="1:7">
      <c r="A661" s="79" t="s">
        <v>663</v>
      </c>
      <c r="B661" s="80" t="s">
        <v>310</v>
      </c>
      <c r="C661" s="89"/>
      <c r="D661" s="79"/>
      <c r="E661" s="90"/>
      <c r="F661" s="87"/>
      <c r="G661" s="88"/>
    </row>
    <row r="662" spans="1:7" ht="180" customHeight="1">
      <c r="A662" s="86"/>
      <c r="B662" s="80" t="s">
        <v>1263</v>
      </c>
      <c r="C662" s="89"/>
      <c r="D662" s="79"/>
      <c r="E662" s="44"/>
      <c r="F662" s="87"/>
      <c r="G662" s="88"/>
    </row>
    <row r="663" spans="1:7">
      <c r="A663" s="86"/>
      <c r="B663" s="279"/>
      <c r="C663" s="89"/>
      <c r="D663" s="79"/>
      <c r="E663" s="44"/>
      <c r="F663" s="87"/>
      <c r="G663" s="88"/>
    </row>
    <row r="664" spans="1:7">
      <c r="A664" s="86"/>
      <c r="B664" s="80" t="s">
        <v>700</v>
      </c>
      <c r="C664" s="81">
        <f>4.5+6+31+34+45+1.5</f>
        <v>122</v>
      </c>
      <c r="D664" s="82" t="s">
        <v>14</v>
      </c>
      <c r="E664" s="42"/>
      <c r="F664" s="84">
        <f>C664*E664</f>
        <v>0</v>
      </c>
      <c r="G664" s="85"/>
    </row>
    <row r="665" spans="1:7">
      <c r="A665" s="86"/>
      <c r="B665" s="80" t="s">
        <v>701</v>
      </c>
      <c r="C665" s="81">
        <f>35+37+46</f>
        <v>118</v>
      </c>
      <c r="D665" s="82" t="s">
        <v>36</v>
      </c>
      <c r="E665" s="42"/>
      <c r="F665" s="84">
        <f>C665*E665</f>
        <v>0</v>
      </c>
      <c r="G665" s="85"/>
    </row>
    <row r="666" spans="1:7">
      <c r="A666" s="86"/>
      <c r="B666" s="80"/>
      <c r="C666" s="81"/>
      <c r="D666" s="82"/>
      <c r="E666" s="42"/>
      <c r="F666" s="84"/>
      <c r="G666" s="85"/>
    </row>
    <row r="667" spans="1:7">
      <c r="A667" s="86" t="s">
        <v>664</v>
      </c>
      <c r="B667" s="80" t="s">
        <v>72</v>
      </c>
      <c r="C667" s="81"/>
      <c r="D667" s="82"/>
      <c r="E667" s="42"/>
      <c r="F667" s="84"/>
      <c r="G667" s="85"/>
    </row>
    <row r="668" spans="1:7" ht="148.5" customHeight="1">
      <c r="A668" s="86"/>
      <c r="B668" s="80" t="s">
        <v>311</v>
      </c>
      <c r="C668" s="81"/>
      <c r="D668" s="82"/>
      <c r="E668" s="42"/>
      <c r="F668" s="84"/>
      <c r="G668" s="85"/>
    </row>
    <row r="669" spans="1:7">
      <c r="A669" s="86"/>
      <c r="B669" s="80" t="s">
        <v>308</v>
      </c>
      <c r="C669" s="81">
        <f>102.5+112.5+152.5+135.5</f>
        <v>503</v>
      </c>
      <c r="D669" s="82" t="s">
        <v>14</v>
      </c>
      <c r="E669" s="42"/>
      <c r="F669" s="84"/>
      <c r="G669" s="85">
        <f>C669*E669</f>
        <v>0</v>
      </c>
    </row>
    <row r="670" spans="1:7">
      <c r="A670" s="86"/>
      <c r="B670" s="80" t="s">
        <v>309</v>
      </c>
      <c r="C670" s="81">
        <f>78.5+107.5+143.5+131.5</f>
        <v>461</v>
      </c>
      <c r="D670" s="82" t="s">
        <v>36</v>
      </c>
      <c r="E670" s="42"/>
      <c r="F670" s="84"/>
      <c r="G670" s="85">
        <f>C670*E670</f>
        <v>0</v>
      </c>
    </row>
    <row r="671" spans="1:7">
      <c r="A671" s="86"/>
      <c r="B671" s="79"/>
      <c r="C671" s="81"/>
      <c r="D671" s="82"/>
      <c r="E671" s="83"/>
      <c r="F671" s="84"/>
      <c r="G671" s="85"/>
    </row>
    <row r="672" spans="1:7">
      <c r="A672" s="104" t="s">
        <v>632</v>
      </c>
      <c r="B672" s="134" t="s">
        <v>50</v>
      </c>
      <c r="C672" s="135"/>
      <c r="D672" s="134"/>
      <c r="E672" s="136"/>
      <c r="F672" s="137">
        <f>SUM(F662:F670)</f>
        <v>0</v>
      </c>
      <c r="G672" s="138">
        <f>SUM(G662:G670)</f>
        <v>0</v>
      </c>
    </row>
    <row r="673" spans="1:7">
      <c r="A673" s="86"/>
      <c r="B673" s="79"/>
      <c r="C673" s="81"/>
      <c r="D673" s="82"/>
      <c r="E673" s="83"/>
      <c r="F673" s="84"/>
      <c r="G673" s="85"/>
    </row>
    <row r="674" spans="1:7">
      <c r="A674" s="86"/>
      <c r="B674" s="79"/>
      <c r="C674" s="81"/>
      <c r="D674" s="82"/>
      <c r="E674" s="83"/>
      <c r="F674" s="84"/>
      <c r="G674" s="85"/>
    </row>
    <row r="675" spans="1:7">
      <c r="A675" s="110" t="s">
        <v>634</v>
      </c>
      <c r="B675" s="79" t="s">
        <v>631</v>
      </c>
      <c r="C675" s="81"/>
      <c r="D675" s="82"/>
      <c r="E675" s="83"/>
      <c r="F675" s="84"/>
      <c r="G675" s="85"/>
    </row>
    <row r="676" spans="1:7">
      <c r="A676" s="86"/>
      <c r="B676" s="79"/>
      <c r="C676" s="81"/>
      <c r="D676" s="82"/>
      <c r="E676" s="83"/>
      <c r="F676" s="84"/>
      <c r="G676" s="85"/>
    </row>
    <row r="677" spans="1:7">
      <c r="A677" s="86" t="s">
        <v>827</v>
      </c>
      <c r="B677" s="79" t="s">
        <v>826</v>
      </c>
      <c r="C677" s="81"/>
      <c r="D677" s="82"/>
      <c r="E677" s="83"/>
      <c r="F677" s="84"/>
      <c r="G677" s="85"/>
    </row>
    <row r="678" spans="1:7" ht="242.25">
      <c r="A678" s="86"/>
      <c r="B678" s="79" t="s">
        <v>1168</v>
      </c>
      <c r="C678" s="81"/>
      <c r="D678" s="82"/>
      <c r="E678" s="42"/>
      <c r="F678" s="84"/>
      <c r="G678" s="85"/>
    </row>
    <row r="679" spans="1:7">
      <c r="A679" s="86"/>
      <c r="B679" s="80"/>
      <c r="C679" s="81">
        <f>56+65+60+52</f>
        <v>233</v>
      </c>
      <c r="D679" s="82" t="s">
        <v>14</v>
      </c>
      <c r="E679" s="42"/>
      <c r="F679" s="84"/>
      <c r="G679" s="85">
        <f>C679*E679</f>
        <v>0</v>
      </c>
    </row>
    <row r="680" spans="1:7">
      <c r="A680" s="86"/>
      <c r="B680" s="80"/>
      <c r="C680" s="81"/>
      <c r="D680" s="82"/>
      <c r="E680" s="42"/>
      <c r="F680" s="84"/>
      <c r="G680" s="85"/>
    </row>
    <row r="681" spans="1:7">
      <c r="A681" s="86" t="s">
        <v>831</v>
      </c>
      <c r="B681" s="79" t="s">
        <v>828</v>
      </c>
      <c r="C681" s="81"/>
      <c r="D681" s="82"/>
      <c r="E681" s="42"/>
      <c r="F681" s="84"/>
      <c r="G681" s="85"/>
    </row>
    <row r="682" spans="1:7" ht="204">
      <c r="A682" s="86"/>
      <c r="B682" s="79" t="s">
        <v>829</v>
      </c>
      <c r="C682" s="81"/>
      <c r="D682" s="82"/>
      <c r="E682" s="42"/>
      <c r="F682" s="84"/>
      <c r="G682" s="85"/>
    </row>
    <row r="683" spans="1:7">
      <c r="A683" s="86"/>
      <c r="B683" s="80" t="s">
        <v>830</v>
      </c>
      <c r="C683" s="81">
        <f>52+12+16+17</f>
        <v>97</v>
      </c>
      <c r="D683" s="82" t="s">
        <v>14</v>
      </c>
      <c r="E683" s="42"/>
      <c r="F683" s="84"/>
      <c r="G683" s="85">
        <f>C683*E683</f>
        <v>0</v>
      </c>
    </row>
    <row r="684" spans="1:7">
      <c r="A684" s="86"/>
      <c r="B684" s="80" t="s">
        <v>701</v>
      </c>
      <c r="C684" s="81">
        <f>48+5+7+7</f>
        <v>67</v>
      </c>
      <c r="D684" s="82" t="s">
        <v>36</v>
      </c>
      <c r="E684" s="42"/>
      <c r="F684" s="84"/>
      <c r="G684" s="85">
        <f>C684*E684</f>
        <v>0</v>
      </c>
    </row>
    <row r="685" spans="1:7">
      <c r="A685" s="86"/>
      <c r="B685" s="80"/>
      <c r="C685" s="81"/>
      <c r="D685" s="82"/>
      <c r="E685" s="42"/>
      <c r="F685" s="84"/>
      <c r="G685" s="85"/>
    </row>
    <row r="686" spans="1:7">
      <c r="A686" s="86" t="s">
        <v>832</v>
      </c>
      <c r="B686" s="79" t="s">
        <v>833</v>
      </c>
      <c r="C686" s="81"/>
      <c r="D686" s="82"/>
      <c r="E686" s="42"/>
      <c r="F686" s="84"/>
      <c r="G686" s="85"/>
    </row>
    <row r="687" spans="1:7" ht="178.5">
      <c r="A687" s="86"/>
      <c r="B687" s="79" t="s">
        <v>834</v>
      </c>
      <c r="C687" s="81"/>
      <c r="D687" s="82"/>
      <c r="E687" s="42"/>
      <c r="F687" s="84"/>
      <c r="G687" s="85"/>
    </row>
    <row r="688" spans="1:7">
      <c r="A688" s="86"/>
      <c r="B688" s="80" t="s">
        <v>830</v>
      </c>
      <c r="C688" s="81">
        <v>8</v>
      </c>
      <c r="D688" s="82" t="s">
        <v>14</v>
      </c>
      <c r="E688" s="42"/>
      <c r="F688" s="84"/>
      <c r="G688" s="85">
        <f>C688*E688</f>
        <v>0</v>
      </c>
    </row>
    <row r="689" spans="1:7">
      <c r="A689" s="86"/>
      <c r="B689" s="80" t="s">
        <v>701</v>
      </c>
      <c r="C689" s="81">
        <v>12</v>
      </c>
      <c r="D689" s="82" t="s">
        <v>36</v>
      </c>
      <c r="E689" s="42"/>
      <c r="F689" s="84"/>
      <c r="G689" s="85">
        <f>C689*E689</f>
        <v>0</v>
      </c>
    </row>
    <row r="690" spans="1:7">
      <c r="A690" s="86"/>
      <c r="B690" s="79"/>
      <c r="C690" s="81"/>
      <c r="D690" s="82"/>
      <c r="E690" s="83"/>
      <c r="F690" s="84"/>
      <c r="G690" s="85"/>
    </row>
    <row r="691" spans="1:7">
      <c r="A691" s="283" t="s">
        <v>634</v>
      </c>
      <c r="B691" s="134" t="s">
        <v>633</v>
      </c>
      <c r="C691" s="135"/>
      <c r="D691" s="134"/>
      <c r="E691" s="136"/>
      <c r="F691" s="137">
        <f>SUM(F677:F689)</f>
        <v>0</v>
      </c>
      <c r="G691" s="138">
        <f>SUM(G677:G689)</f>
        <v>0</v>
      </c>
    </row>
    <row r="692" spans="1:7">
      <c r="A692" s="86"/>
      <c r="B692" s="79"/>
      <c r="C692" s="81"/>
      <c r="D692" s="82"/>
      <c r="E692" s="83"/>
      <c r="F692" s="84"/>
      <c r="G692" s="85"/>
    </row>
    <row r="693" spans="1:7">
      <c r="A693" s="86"/>
      <c r="B693" s="79"/>
      <c r="C693" s="81"/>
      <c r="D693" s="82"/>
      <c r="E693" s="83"/>
      <c r="F693" s="84"/>
      <c r="G693" s="85"/>
    </row>
    <row r="694" spans="1:7">
      <c r="A694" s="110" t="s">
        <v>665</v>
      </c>
      <c r="B694" s="79" t="s">
        <v>57</v>
      </c>
      <c r="C694" s="81"/>
      <c r="D694" s="82"/>
      <c r="E694" s="83"/>
      <c r="F694" s="84"/>
      <c r="G694" s="85"/>
    </row>
    <row r="695" spans="1:7">
      <c r="A695" s="86"/>
      <c r="B695" s="79"/>
      <c r="C695" s="81"/>
      <c r="D695" s="82"/>
      <c r="E695" s="83"/>
      <c r="F695" s="84"/>
      <c r="G695" s="85"/>
    </row>
    <row r="696" spans="1:7">
      <c r="A696" s="79" t="s">
        <v>666</v>
      </c>
      <c r="B696" s="80" t="s">
        <v>702</v>
      </c>
      <c r="C696" s="81"/>
      <c r="D696" s="82"/>
      <c r="E696" s="83"/>
      <c r="F696" s="84"/>
      <c r="G696" s="85"/>
    </row>
    <row r="697" spans="1:7" ht="63.75">
      <c r="A697" s="86"/>
      <c r="B697" s="80" t="s">
        <v>1230</v>
      </c>
      <c r="C697" s="81"/>
      <c r="D697" s="82"/>
      <c r="E697" s="42"/>
      <c r="F697" s="84"/>
      <c r="G697" s="85"/>
    </row>
    <row r="698" spans="1:7">
      <c r="A698" s="86"/>
      <c r="B698" s="80" t="s">
        <v>835</v>
      </c>
      <c r="C698" s="81">
        <v>10</v>
      </c>
      <c r="D698" s="82" t="s">
        <v>20</v>
      </c>
      <c r="E698" s="42"/>
      <c r="F698" s="84"/>
      <c r="G698" s="85">
        <f>C698*E698</f>
        <v>0</v>
      </c>
    </row>
    <row r="699" spans="1:7">
      <c r="A699" s="86"/>
      <c r="B699" s="80"/>
      <c r="C699" s="81"/>
      <c r="D699" s="82"/>
      <c r="E699" s="42"/>
      <c r="F699" s="84"/>
      <c r="G699" s="85"/>
    </row>
    <row r="700" spans="1:7">
      <c r="A700" s="86" t="s">
        <v>667</v>
      </c>
      <c r="B700" s="80" t="s">
        <v>1120</v>
      </c>
      <c r="C700" s="81"/>
      <c r="D700" s="82"/>
      <c r="E700" s="42"/>
      <c r="F700" s="84"/>
      <c r="G700" s="85"/>
    </row>
    <row r="701" spans="1:7" ht="51">
      <c r="A701" s="86"/>
      <c r="B701" s="80" t="s">
        <v>1121</v>
      </c>
      <c r="C701" s="81"/>
      <c r="D701" s="82"/>
      <c r="E701" s="42"/>
      <c r="F701" s="84"/>
      <c r="G701" s="85"/>
    </row>
    <row r="702" spans="1:7">
      <c r="A702" s="86"/>
      <c r="B702" s="80"/>
      <c r="C702" s="81">
        <v>45</v>
      </c>
      <c r="D702" s="82" t="s">
        <v>14</v>
      </c>
      <c r="E702" s="42"/>
      <c r="F702" s="84"/>
      <c r="G702" s="85">
        <f>C702*E702</f>
        <v>0</v>
      </c>
    </row>
    <row r="703" spans="1:7">
      <c r="A703" s="86"/>
      <c r="B703" s="80"/>
      <c r="C703" s="81"/>
      <c r="D703" s="82"/>
      <c r="E703" s="42"/>
      <c r="F703" s="84"/>
      <c r="G703" s="85"/>
    </row>
    <row r="704" spans="1:7" ht="33" customHeight="1">
      <c r="A704" s="79" t="s">
        <v>1122</v>
      </c>
      <c r="B704" s="80" t="s">
        <v>1123</v>
      </c>
      <c r="C704" s="81"/>
      <c r="D704" s="82"/>
      <c r="E704" s="42"/>
      <c r="F704" s="84"/>
      <c r="G704" s="85"/>
    </row>
    <row r="705" spans="1:8" ht="178.5">
      <c r="A705" s="86"/>
      <c r="B705" s="80" t="s">
        <v>1124</v>
      </c>
      <c r="C705" s="81"/>
      <c r="D705" s="82"/>
      <c r="E705" s="42"/>
      <c r="F705" s="84"/>
      <c r="G705" s="85"/>
    </row>
    <row r="706" spans="1:8">
      <c r="A706" s="86"/>
      <c r="B706" s="80" t="s">
        <v>1125</v>
      </c>
      <c r="C706" s="81">
        <v>1</v>
      </c>
      <c r="D706" s="82" t="s">
        <v>47</v>
      </c>
      <c r="E706" s="42"/>
      <c r="F706" s="84"/>
      <c r="G706" s="85">
        <f>C706*E706</f>
        <v>0</v>
      </c>
    </row>
    <row r="707" spans="1:8">
      <c r="A707" s="86"/>
      <c r="B707" s="80" t="s">
        <v>1126</v>
      </c>
      <c r="C707" s="81">
        <v>2</v>
      </c>
      <c r="D707" s="82" t="s">
        <v>47</v>
      </c>
      <c r="E707" s="42"/>
      <c r="F707" s="84"/>
      <c r="G707" s="85">
        <f>C707*E707</f>
        <v>0</v>
      </c>
    </row>
    <row r="708" spans="1:8">
      <c r="A708" s="86"/>
      <c r="B708" s="80"/>
      <c r="C708" s="81"/>
      <c r="D708" s="82"/>
      <c r="E708" s="42"/>
      <c r="F708" s="84"/>
      <c r="G708" s="85"/>
    </row>
    <row r="709" spans="1:8" ht="25.5">
      <c r="A709" s="86" t="s">
        <v>1127</v>
      </c>
      <c r="B709" s="80" t="s">
        <v>851</v>
      </c>
      <c r="C709" s="81"/>
      <c r="D709" s="82"/>
      <c r="E709" s="42"/>
      <c r="F709" s="84"/>
      <c r="G709" s="85"/>
    </row>
    <row r="710" spans="1:8" ht="38.25">
      <c r="A710" s="86"/>
      <c r="B710" s="80" t="s">
        <v>852</v>
      </c>
      <c r="C710" s="81">
        <v>1</v>
      </c>
      <c r="D710" s="82" t="s">
        <v>47</v>
      </c>
      <c r="E710" s="42"/>
      <c r="F710" s="84">
        <f>C710*E710</f>
        <v>0</v>
      </c>
      <c r="G710" s="85"/>
    </row>
    <row r="711" spans="1:8">
      <c r="A711" s="86"/>
      <c r="B711" s="79"/>
      <c r="C711" s="81"/>
      <c r="D711" s="82"/>
      <c r="E711" s="83"/>
      <c r="F711" s="84"/>
      <c r="G711" s="85"/>
    </row>
    <row r="712" spans="1:8">
      <c r="A712" s="86"/>
      <c r="B712" s="79"/>
      <c r="C712" s="81"/>
      <c r="D712" s="82"/>
      <c r="E712" s="83"/>
      <c r="F712" s="84"/>
      <c r="G712" s="85"/>
    </row>
    <row r="713" spans="1:8">
      <c r="A713" s="86"/>
      <c r="B713" s="79"/>
      <c r="C713" s="81"/>
      <c r="D713" s="82"/>
      <c r="E713" s="83"/>
      <c r="F713" s="84"/>
      <c r="G713" s="85"/>
    </row>
    <row r="714" spans="1:8">
      <c r="A714" s="283" t="s">
        <v>665</v>
      </c>
      <c r="B714" s="134" t="s">
        <v>60</v>
      </c>
      <c r="C714" s="135"/>
      <c r="D714" s="134"/>
      <c r="E714" s="136"/>
      <c r="F714" s="137">
        <f>SUM(F696:F712)</f>
        <v>0</v>
      </c>
      <c r="G714" s="138">
        <f>SUM(G696:G712)</f>
        <v>0</v>
      </c>
    </row>
    <row r="715" spans="1:8">
      <c r="A715" s="86"/>
      <c r="B715" s="79"/>
      <c r="C715" s="89"/>
      <c r="D715" s="79"/>
      <c r="E715" s="90"/>
      <c r="F715" s="87"/>
      <c r="G715" s="88"/>
    </row>
    <row r="716" spans="1:8">
      <c r="A716" s="90"/>
      <c r="B716" s="79"/>
      <c r="C716" s="89"/>
      <c r="D716" s="79"/>
      <c r="E716" s="90"/>
      <c r="F716" s="87"/>
      <c r="G716" s="88"/>
      <c r="H716" s="219"/>
    </row>
    <row r="717" spans="1:8">
      <c r="A717" s="86"/>
      <c r="B717" s="79"/>
      <c r="C717" s="81"/>
      <c r="D717" s="82"/>
      <c r="E717" s="83"/>
      <c r="F717" s="84"/>
      <c r="G717" s="85"/>
    </row>
    <row r="718" spans="1:8">
      <c r="A718" s="86"/>
      <c r="B718" s="243" t="s">
        <v>51</v>
      </c>
      <c r="C718" s="81"/>
      <c r="D718" s="82"/>
      <c r="E718" s="83"/>
      <c r="F718" s="84"/>
      <c r="G718" s="85"/>
    </row>
    <row r="719" spans="1:8">
      <c r="A719" s="79"/>
      <c r="B719" s="79"/>
      <c r="C719" s="89"/>
      <c r="D719" s="79"/>
      <c r="E719" s="90"/>
      <c r="F719" s="87"/>
      <c r="G719" s="88"/>
    </row>
    <row r="720" spans="1:8">
      <c r="A720" s="115" t="str">
        <f>A35</f>
        <v>1.</v>
      </c>
      <c r="B720" s="115" t="str">
        <f>B35</f>
        <v>UKUPNO PRIPREMNI RADOVI:</v>
      </c>
      <c r="C720" s="135"/>
      <c r="D720" s="134"/>
      <c r="E720" s="136"/>
      <c r="F720" s="292">
        <f>F35</f>
        <v>0</v>
      </c>
      <c r="G720" s="294">
        <f>G35</f>
        <v>0</v>
      </c>
    </row>
    <row r="721" spans="1:7">
      <c r="A721" s="115" t="str">
        <f>A164</f>
        <v>2.</v>
      </c>
      <c r="B721" s="115" t="str">
        <f>B164</f>
        <v>UKUPNO DEMONTAŽNI RADOVI:</v>
      </c>
      <c r="C721" s="135"/>
      <c r="D721" s="134"/>
      <c r="E721" s="136"/>
      <c r="F721" s="292">
        <f>F164</f>
        <v>0</v>
      </c>
      <c r="G721" s="294">
        <f>G164</f>
        <v>0</v>
      </c>
    </row>
    <row r="722" spans="1:7">
      <c r="A722" s="118" t="str">
        <f>A214</f>
        <v>3.</v>
      </c>
      <c r="B722" s="118" t="str">
        <f>B214</f>
        <v>UKUPNO ZEMLJANI RADOVI:</v>
      </c>
      <c r="C722" s="139"/>
      <c r="D722" s="118"/>
      <c r="E722" s="140"/>
      <c r="F722" s="293">
        <f>F214</f>
        <v>0</v>
      </c>
      <c r="G722" s="295">
        <f>G214</f>
        <v>0</v>
      </c>
    </row>
    <row r="723" spans="1:7">
      <c r="A723" s="118" t="str">
        <f>A260</f>
        <v>4.</v>
      </c>
      <c r="B723" s="118" t="str">
        <f>B260</f>
        <v>UKUPNO BETONSKI RADOVI:</v>
      </c>
      <c r="C723" s="139"/>
      <c r="D723" s="118"/>
      <c r="E723" s="140"/>
      <c r="F723" s="293">
        <f>F260</f>
        <v>0</v>
      </c>
      <c r="G723" s="295">
        <f>G260</f>
        <v>0</v>
      </c>
    </row>
    <row r="724" spans="1:7">
      <c r="A724" s="118" t="str">
        <f>A314</f>
        <v>5.</v>
      </c>
      <c r="B724" s="118" t="str">
        <f>B314</f>
        <v>UKUPNO ZIDARSKI RADOVI:</v>
      </c>
      <c r="C724" s="139"/>
      <c r="D724" s="118"/>
      <c r="E724" s="140"/>
      <c r="F724" s="293">
        <f>F314</f>
        <v>0</v>
      </c>
      <c r="G724" s="295">
        <f>G314</f>
        <v>0</v>
      </c>
    </row>
    <row r="725" spans="1:7">
      <c r="A725" s="118" t="str">
        <f>A378</f>
        <v>6.</v>
      </c>
      <c r="B725" s="118" t="str">
        <f>B378</f>
        <v>UKUPNO KROVOPOKRIVAČKI RADOVI :</v>
      </c>
      <c r="C725" s="139"/>
      <c r="D725" s="118"/>
      <c r="E725" s="140"/>
      <c r="F725" s="293">
        <f>F378</f>
        <v>0</v>
      </c>
      <c r="G725" s="295">
        <f>G378</f>
        <v>0</v>
      </c>
    </row>
    <row r="726" spans="1:7">
      <c r="A726" s="118" t="str">
        <f>A435</f>
        <v>7.</v>
      </c>
      <c r="B726" s="339" t="str">
        <f>B435</f>
        <v>UKUPNO RADOVI SPECIJALNIH OJAČANJA KONSTRUKCIJE:</v>
      </c>
      <c r="C726" s="339"/>
      <c r="D726" s="118"/>
      <c r="E726" s="140"/>
      <c r="F726" s="293">
        <f>F435</f>
        <v>0</v>
      </c>
      <c r="G726" s="295">
        <f>G435</f>
        <v>0</v>
      </c>
    </row>
    <row r="727" spans="1:7">
      <c r="A727" s="118" t="str">
        <f>A482</f>
        <v>8.</v>
      </c>
      <c r="B727" s="118" t="str">
        <f>B482</f>
        <v>UKUPNO IZOLATERSKI RADOVI :</v>
      </c>
      <c r="C727" s="139"/>
      <c r="D727" s="118"/>
      <c r="E727" s="140"/>
      <c r="F727" s="293">
        <f>F482</f>
        <v>0</v>
      </c>
      <c r="G727" s="295">
        <f>G482</f>
        <v>0</v>
      </c>
    </row>
    <row r="728" spans="1:7">
      <c r="A728" s="118" t="str">
        <f>A610</f>
        <v>9.</v>
      </c>
      <c r="B728" s="118" t="str">
        <f>B610</f>
        <v>UKUPNO BRAVARSKI RADOVI:</v>
      </c>
      <c r="C728" s="139"/>
      <c r="D728" s="118"/>
      <c r="E728" s="140"/>
      <c r="F728" s="293">
        <f>F610</f>
        <v>0</v>
      </c>
      <c r="G728" s="295">
        <f>G610</f>
        <v>0</v>
      </c>
    </row>
    <row r="729" spans="1:7">
      <c r="A729" s="284" t="str">
        <f>A641</f>
        <v>10.</v>
      </c>
      <c r="B729" s="284" t="str">
        <f>B641</f>
        <v>UKUPNO GIPSKARTONSKI RADOVI:</v>
      </c>
      <c r="C729" s="289"/>
      <c r="D729" s="284"/>
      <c r="E729" s="290"/>
      <c r="F729" s="297">
        <f>F641</f>
        <v>0</v>
      </c>
      <c r="G729" s="296">
        <f>G641</f>
        <v>0</v>
      </c>
    </row>
    <row r="730" spans="1:7">
      <c r="A730" s="284" t="str">
        <f>A656</f>
        <v>11.</v>
      </c>
      <c r="B730" s="284" t="str">
        <f>B656</f>
        <v>UKUPNO SOBOSLIKARSKO-LIČILAČKI RADOVI:</v>
      </c>
      <c r="C730" s="289"/>
      <c r="D730" s="284"/>
      <c r="E730" s="290"/>
      <c r="F730" s="297">
        <f>F656</f>
        <v>0</v>
      </c>
      <c r="G730" s="296">
        <f>G656</f>
        <v>0</v>
      </c>
    </row>
    <row r="731" spans="1:7">
      <c r="A731" s="284" t="str">
        <f>A672</f>
        <v>12.</v>
      </c>
      <c r="B731" s="284" t="str">
        <f>B672</f>
        <v>UKUPNO PODOPOLAGAČKI RADOVI:</v>
      </c>
      <c r="C731" s="289"/>
      <c r="D731" s="284"/>
      <c r="E731" s="290"/>
      <c r="F731" s="297">
        <f>F672</f>
        <v>0</v>
      </c>
      <c r="G731" s="296">
        <f>G672</f>
        <v>0</v>
      </c>
    </row>
    <row r="732" spans="1:7">
      <c r="A732" s="285" t="str">
        <f>A691</f>
        <v>13.</v>
      </c>
      <c r="B732" s="284" t="str">
        <f>B691</f>
        <v>UKUPNO KERAMIČARSKI RADOVI:</v>
      </c>
      <c r="C732" s="289"/>
      <c r="D732" s="284"/>
      <c r="E732" s="290"/>
      <c r="F732" s="297">
        <f>F691</f>
        <v>0</v>
      </c>
      <c r="G732" s="296">
        <f>G691</f>
        <v>0</v>
      </c>
    </row>
    <row r="733" spans="1:7">
      <c r="A733" s="201" t="str">
        <f>A714</f>
        <v>14.</v>
      </c>
      <c r="B733" s="209" t="str">
        <f>B714</f>
        <v>UKUPNO OSTALI RADOVI:</v>
      </c>
      <c r="C733" s="139"/>
      <c r="D733" s="118"/>
      <c r="E733" s="140"/>
      <c r="F733" s="293">
        <f>F714</f>
        <v>0</v>
      </c>
      <c r="G733" s="295">
        <f>G714</f>
        <v>0</v>
      </c>
    </row>
    <row r="734" spans="1:7" s="97" customFormat="1" ht="15.75" thickBot="1">
      <c r="A734" s="79"/>
      <c r="B734" s="141"/>
      <c r="C734" s="142"/>
      <c r="D734" s="141"/>
      <c r="E734" s="143"/>
      <c r="F734" s="144"/>
      <c r="G734" s="144"/>
    </row>
    <row r="735" spans="1:7" s="97" customFormat="1" ht="19.5" customHeight="1" thickBot="1">
      <c r="A735" s="79"/>
      <c r="B735" s="126" t="s">
        <v>915</v>
      </c>
      <c r="C735" s="126"/>
      <c r="D735" s="126"/>
      <c r="E735" s="325"/>
      <c r="F735" s="323"/>
      <c r="G735" s="323">
        <f>SUM(F720:F733)</f>
        <v>0</v>
      </c>
    </row>
    <row r="736" spans="1:7" s="97" customFormat="1" ht="15.75" thickBot="1">
      <c r="C736" s="130"/>
      <c r="E736" s="325"/>
      <c r="F736" s="145"/>
      <c r="G736" s="145"/>
    </row>
    <row r="737" spans="2:7" ht="22.5" customHeight="1" thickBot="1">
      <c r="B737" s="324" t="s">
        <v>916</v>
      </c>
      <c r="C737" s="126"/>
      <c r="D737" s="126"/>
      <c r="E737" s="326"/>
      <c r="F737" s="323"/>
      <c r="G737" s="323">
        <f>SUM(G720:G733)</f>
        <v>0</v>
      </c>
    </row>
  </sheetData>
  <mergeCells count="2">
    <mergeCell ref="A4:B4"/>
    <mergeCell ref="B726:C726"/>
  </mergeCells>
  <pageMargins left="0.78740157480314965" right="0.19685039370078741" top="0.94488188976377963" bottom="0.74803149606299213" header="0.31496062992125984" footer="0.31496062992125984"/>
  <pageSetup paperSize="9" scale="90"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rowBreaks count="37" manualBreakCount="37">
    <brk id="37" max="16383" man="1"/>
    <brk id="57" max="16383" man="1"/>
    <brk id="82" max="16383" man="1"/>
    <brk id="100" max="16383" man="1"/>
    <brk id="121" max="16383" man="1"/>
    <brk id="141" max="16383" man="1"/>
    <brk id="166" max="16383" man="1"/>
    <brk id="180" max="16383" man="1"/>
    <brk id="197" max="16383" man="1"/>
    <brk id="209" max="16383" man="1"/>
    <brk id="227" max="16383" man="1"/>
    <brk id="239" max="16383" man="1"/>
    <brk id="251" max="16383" man="1"/>
    <brk id="268" max="16383" man="1"/>
    <brk id="284" max="16383" man="1"/>
    <brk id="301" max="16383" man="1"/>
    <brk id="316" max="16383" man="1"/>
    <brk id="357" max="16383" man="1"/>
    <brk id="394" max="16383" man="1"/>
    <brk id="421" max="16383" man="1"/>
    <brk id="437" max="16383" man="1"/>
    <brk id="453" max="16383" man="1"/>
    <brk id="484" max="16383" man="1"/>
    <brk id="501" max="16383" man="1"/>
    <brk id="521" max="16383" man="1"/>
    <brk id="529" max="16383" man="1"/>
    <brk id="548" max="16383" man="1"/>
    <brk id="558" max="16383" man="1"/>
    <brk id="569" max="16383" man="1"/>
    <brk id="583" max="16383" man="1"/>
    <brk id="612" max="16383" man="1"/>
    <brk id="623" max="16383" man="1"/>
    <brk id="636" max="16383" man="1"/>
    <brk id="658" max="16383" man="1"/>
    <brk id="673" max="16383" man="1"/>
    <brk id="685" max="16383" man="1"/>
    <brk id="7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2"/>
  <sheetViews>
    <sheetView showZeros="0" view="pageBreakPreview" zoomScaleNormal="100" zoomScaleSheetLayoutView="100" workbookViewId="0">
      <selection activeCell="B440" sqref="B440"/>
    </sheetView>
  </sheetViews>
  <sheetFormatPr defaultColWidth="9.140625" defaultRowHeight="15"/>
  <cols>
    <col min="1" max="1" width="4.5703125" style="98" customWidth="1"/>
    <col min="2" max="2" width="42.42578125" style="98" customWidth="1"/>
    <col min="3" max="3" width="7.7109375" style="99" customWidth="1"/>
    <col min="4" max="4" width="5.7109375" style="98" customWidth="1"/>
    <col min="5" max="5" width="9.7109375" style="98" customWidth="1"/>
    <col min="6" max="7" width="12.140625" style="98" bestFit="1" customWidth="1"/>
    <col min="8" max="8" width="14.7109375" style="64" customWidth="1"/>
    <col min="9" max="10" width="9.140625" style="64"/>
    <col min="11" max="11" width="42.42578125" style="64" customWidth="1"/>
    <col min="12" max="16384" width="9.140625" style="64"/>
  </cols>
  <sheetData>
    <row r="1" spans="1:7" ht="15" customHeight="1">
      <c r="A1" s="60" t="s">
        <v>0</v>
      </c>
      <c r="B1" s="60" t="s">
        <v>1</v>
      </c>
      <c r="C1" s="61" t="s">
        <v>4</v>
      </c>
      <c r="D1" s="60" t="s">
        <v>11</v>
      </c>
      <c r="E1" s="60" t="s">
        <v>5</v>
      </c>
      <c r="F1" s="62" t="s">
        <v>2</v>
      </c>
      <c r="G1" s="63" t="s">
        <v>2</v>
      </c>
    </row>
    <row r="2" spans="1:7">
      <c r="A2" s="60"/>
      <c r="B2" s="60"/>
      <c r="C2" s="61"/>
      <c r="D2" s="60"/>
      <c r="E2" s="60"/>
      <c r="F2" s="62" t="s">
        <v>126</v>
      </c>
      <c r="G2" s="63" t="s">
        <v>127</v>
      </c>
    </row>
    <row r="3" spans="1:7">
      <c r="A3" s="65"/>
      <c r="B3" s="65"/>
      <c r="C3" s="66"/>
      <c r="D3" s="67" t="s">
        <v>12</v>
      </c>
      <c r="E3" s="67" t="s">
        <v>3</v>
      </c>
      <c r="F3" s="68" t="s">
        <v>3</v>
      </c>
      <c r="G3" s="69" t="s">
        <v>3</v>
      </c>
    </row>
    <row r="4" spans="1:7">
      <c r="A4" s="71"/>
      <c r="B4" s="71"/>
      <c r="C4" s="70"/>
      <c r="D4" s="60"/>
      <c r="E4" s="60"/>
      <c r="F4" s="62"/>
      <c r="G4" s="63"/>
    </row>
    <row r="5" spans="1:7">
      <c r="A5" s="343" t="s">
        <v>1142</v>
      </c>
      <c r="B5" s="343"/>
      <c r="C5" s="70"/>
      <c r="D5" s="60"/>
      <c r="E5" s="60"/>
      <c r="F5" s="62"/>
      <c r="G5" s="63"/>
    </row>
    <row r="6" spans="1:7">
      <c r="A6" s="71"/>
      <c r="B6" s="71"/>
      <c r="C6" s="70"/>
      <c r="D6" s="60"/>
      <c r="E6" s="60"/>
      <c r="F6" s="62"/>
      <c r="G6" s="63"/>
    </row>
    <row r="7" spans="1:7">
      <c r="A7" s="71"/>
      <c r="B7" s="71"/>
      <c r="C7" s="70"/>
      <c r="D7" s="71"/>
      <c r="E7" s="72"/>
      <c r="F7" s="73"/>
      <c r="G7" s="74"/>
    </row>
    <row r="8" spans="1:7">
      <c r="A8" s="71"/>
      <c r="B8" s="344" t="s">
        <v>1199</v>
      </c>
      <c r="C8" s="344"/>
      <c r="D8" s="344"/>
      <c r="E8" s="344"/>
      <c r="F8" s="73"/>
      <c r="G8" s="74"/>
    </row>
    <row r="9" spans="1:7">
      <c r="A9" s="71"/>
      <c r="B9" s="344"/>
      <c r="C9" s="344"/>
      <c r="D9" s="344"/>
      <c r="E9" s="344"/>
      <c r="F9" s="73"/>
      <c r="G9" s="74"/>
    </row>
    <row r="10" spans="1:7">
      <c r="A10" s="71"/>
      <c r="B10" s="344"/>
      <c r="C10" s="344"/>
      <c r="D10" s="344"/>
      <c r="E10" s="344"/>
      <c r="F10" s="73"/>
      <c r="G10" s="74"/>
    </row>
    <row r="11" spans="1:7">
      <c r="A11" s="71"/>
      <c r="B11" s="344"/>
      <c r="C11" s="344"/>
      <c r="D11" s="344"/>
      <c r="E11" s="344"/>
      <c r="F11" s="73"/>
      <c r="G11" s="74"/>
    </row>
    <row r="12" spans="1:7">
      <c r="A12" s="71"/>
      <c r="B12" s="344"/>
      <c r="C12" s="344"/>
      <c r="D12" s="344"/>
      <c r="E12" s="344"/>
      <c r="F12" s="73"/>
      <c r="G12" s="74"/>
    </row>
    <row r="13" spans="1:7">
      <c r="A13" s="71"/>
      <c r="B13" s="344"/>
      <c r="C13" s="344"/>
      <c r="D13" s="344"/>
      <c r="E13" s="344"/>
      <c r="F13" s="73"/>
      <c r="G13" s="74"/>
    </row>
    <row r="14" spans="1:7">
      <c r="A14" s="71"/>
      <c r="B14" s="344"/>
      <c r="C14" s="344"/>
      <c r="D14" s="344"/>
      <c r="E14" s="344"/>
      <c r="F14" s="73"/>
      <c r="G14" s="74"/>
    </row>
    <row r="15" spans="1:7">
      <c r="A15" s="71"/>
      <c r="B15" s="344"/>
      <c r="C15" s="344"/>
      <c r="D15" s="344"/>
      <c r="E15" s="344"/>
      <c r="F15" s="73"/>
      <c r="G15" s="74"/>
    </row>
    <row r="16" spans="1:7">
      <c r="A16" s="71"/>
      <c r="B16" s="344"/>
      <c r="C16" s="344"/>
      <c r="D16" s="344"/>
      <c r="E16" s="344"/>
      <c r="F16" s="73"/>
      <c r="G16" s="74"/>
    </row>
    <row r="17" spans="1:7">
      <c r="A17" s="71"/>
      <c r="B17" s="344"/>
      <c r="C17" s="344"/>
      <c r="D17" s="344"/>
      <c r="E17" s="344"/>
      <c r="F17" s="73"/>
      <c r="G17" s="74"/>
    </row>
    <row r="18" spans="1:7">
      <c r="A18" s="71"/>
      <c r="B18" s="344"/>
      <c r="C18" s="344"/>
      <c r="D18" s="344"/>
      <c r="E18" s="344"/>
      <c r="F18" s="73"/>
      <c r="G18" s="74"/>
    </row>
    <row r="19" spans="1:7">
      <c r="A19" s="71"/>
      <c r="B19" s="344"/>
      <c r="C19" s="344"/>
      <c r="D19" s="344"/>
      <c r="E19" s="344"/>
      <c r="F19" s="73"/>
      <c r="G19" s="74"/>
    </row>
    <row r="20" spans="1:7">
      <c r="A20" s="71"/>
      <c r="B20" s="344"/>
      <c r="C20" s="344"/>
      <c r="D20" s="344"/>
      <c r="E20" s="344"/>
      <c r="F20" s="73"/>
      <c r="G20" s="74"/>
    </row>
    <row r="21" spans="1:7">
      <c r="A21" s="71"/>
      <c r="B21" s="344"/>
      <c r="C21" s="344"/>
      <c r="D21" s="344"/>
      <c r="E21" s="344"/>
      <c r="F21" s="73"/>
      <c r="G21" s="74"/>
    </row>
    <row r="22" spans="1:7">
      <c r="A22" s="71"/>
      <c r="B22" s="344"/>
      <c r="C22" s="344"/>
      <c r="D22" s="344"/>
      <c r="E22" s="344"/>
      <c r="F22" s="73"/>
      <c r="G22" s="74"/>
    </row>
    <row r="23" spans="1:7">
      <c r="A23" s="71"/>
      <c r="B23" s="344"/>
      <c r="C23" s="344"/>
      <c r="D23" s="344"/>
      <c r="E23" s="344"/>
      <c r="F23" s="73"/>
      <c r="G23" s="74"/>
    </row>
    <row r="24" spans="1:7">
      <c r="A24" s="71"/>
      <c r="B24" s="344"/>
      <c r="C24" s="344"/>
      <c r="D24" s="344"/>
      <c r="E24" s="344"/>
      <c r="F24" s="73"/>
      <c r="G24" s="74"/>
    </row>
    <row r="25" spans="1:7">
      <c r="A25" s="71"/>
      <c r="B25" s="344"/>
      <c r="C25" s="344"/>
      <c r="D25" s="344"/>
      <c r="E25" s="344"/>
      <c r="F25" s="73"/>
      <c r="G25" s="74"/>
    </row>
    <row r="26" spans="1:7">
      <c r="A26" s="71"/>
      <c r="B26" s="344"/>
      <c r="C26" s="344"/>
      <c r="D26" s="344"/>
      <c r="E26" s="344"/>
      <c r="F26" s="73"/>
      <c r="G26" s="74"/>
    </row>
    <row r="27" spans="1:7">
      <c r="A27" s="71"/>
      <c r="B27" s="344"/>
      <c r="C27" s="344"/>
      <c r="D27" s="344"/>
      <c r="E27" s="344"/>
      <c r="F27" s="73"/>
      <c r="G27" s="74"/>
    </row>
    <row r="28" spans="1:7">
      <c r="A28" s="71"/>
      <c r="B28" s="344"/>
      <c r="C28" s="344"/>
      <c r="D28" s="344"/>
      <c r="E28" s="344"/>
      <c r="F28" s="73"/>
      <c r="G28" s="74"/>
    </row>
    <row r="29" spans="1:7">
      <c r="A29" s="71"/>
      <c r="B29" s="344"/>
      <c r="C29" s="344"/>
      <c r="D29" s="344"/>
      <c r="E29" s="344"/>
      <c r="F29" s="73"/>
      <c r="G29" s="74"/>
    </row>
    <row r="30" spans="1:7">
      <c r="A30" s="71"/>
      <c r="B30" s="344"/>
      <c r="C30" s="344"/>
      <c r="D30" s="344"/>
      <c r="E30" s="344"/>
      <c r="F30" s="73"/>
      <c r="G30" s="74"/>
    </row>
    <row r="31" spans="1:7">
      <c r="A31" s="71"/>
      <c r="B31" s="344"/>
      <c r="C31" s="344"/>
      <c r="D31" s="344"/>
      <c r="E31" s="344"/>
      <c r="F31" s="73"/>
      <c r="G31" s="74"/>
    </row>
    <row r="32" spans="1:7">
      <c r="A32" s="71"/>
      <c r="B32" s="344"/>
      <c r="C32" s="344"/>
      <c r="D32" s="344"/>
      <c r="E32" s="344"/>
      <c r="F32" s="73"/>
      <c r="G32" s="74"/>
    </row>
    <row r="33" spans="1:7">
      <c r="A33" s="71"/>
      <c r="B33" s="344"/>
      <c r="C33" s="344"/>
      <c r="D33" s="344"/>
      <c r="E33" s="344"/>
      <c r="F33" s="73"/>
      <c r="G33" s="74"/>
    </row>
    <row r="34" spans="1:7">
      <c r="A34" s="71"/>
      <c r="B34" s="344"/>
      <c r="C34" s="344"/>
      <c r="D34" s="344"/>
      <c r="E34" s="344"/>
      <c r="F34" s="73"/>
      <c r="G34" s="74"/>
    </row>
    <row r="35" spans="1:7">
      <c r="A35" s="71"/>
      <c r="B35" s="344"/>
      <c r="C35" s="344"/>
      <c r="D35" s="344"/>
      <c r="E35" s="344"/>
      <c r="F35" s="73"/>
      <c r="G35" s="74"/>
    </row>
    <row r="36" spans="1:7">
      <c r="A36" s="71"/>
      <c r="B36" s="344"/>
      <c r="C36" s="344"/>
      <c r="D36" s="344"/>
      <c r="E36" s="344"/>
      <c r="F36" s="73"/>
      <c r="G36" s="74"/>
    </row>
    <row r="37" spans="1:7">
      <c r="A37" s="71"/>
      <c r="B37" s="344"/>
      <c r="C37" s="344"/>
      <c r="D37" s="344"/>
      <c r="E37" s="344"/>
      <c r="F37" s="73"/>
      <c r="G37" s="74"/>
    </row>
    <row r="38" spans="1:7">
      <c r="A38" s="71"/>
      <c r="B38" s="344"/>
      <c r="C38" s="344"/>
      <c r="D38" s="344"/>
      <c r="E38" s="344"/>
      <c r="F38" s="73"/>
      <c r="G38" s="74"/>
    </row>
    <row r="39" spans="1:7">
      <c r="A39" s="71"/>
      <c r="B39" s="344"/>
      <c r="C39" s="344"/>
      <c r="D39" s="344"/>
      <c r="E39" s="344"/>
      <c r="F39" s="73"/>
      <c r="G39" s="74"/>
    </row>
    <row r="40" spans="1:7">
      <c r="A40" s="71"/>
      <c r="B40" s="344"/>
      <c r="C40" s="344"/>
      <c r="D40" s="344"/>
      <c r="E40" s="344"/>
      <c r="F40" s="73"/>
      <c r="G40" s="74"/>
    </row>
    <row r="41" spans="1:7">
      <c r="A41" s="71"/>
      <c r="B41" s="344"/>
      <c r="C41" s="344"/>
      <c r="D41" s="344"/>
      <c r="E41" s="344"/>
      <c r="F41" s="73"/>
      <c r="G41" s="74"/>
    </row>
    <row r="42" spans="1:7">
      <c r="A42" s="71"/>
      <c r="B42" s="344"/>
      <c r="C42" s="344"/>
      <c r="D42" s="344"/>
      <c r="E42" s="344"/>
      <c r="F42" s="73"/>
      <c r="G42" s="74"/>
    </row>
    <row r="43" spans="1:7">
      <c r="A43" s="71"/>
      <c r="B43" s="344"/>
      <c r="C43" s="344"/>
      <c r="D43" s="344"/>
      <c r="E43" s="344"/>
      <c r="F43" s="73"/>
      <c r="G43" s="74"/>
    </row>
    <row r="44" spans="1:7">
      <c r="A44" s="71"/>
      <c r="B44" s="344"/>
      <c r="C44" s="344"/>
      <c r="D44" s="344"/>
      <c r="E44" s="344"/>
      <c r="F44" s="73"/>
      <c r="G44" s="74"/>
    </row>
    <row r="45" spans="1:7">
      <c r="A45" s="71"/>
      <c r="B45" s="344"/>
      <c r="C45" s="344"/>
      <c r="D45" s="344"/>
      <c r="E45" s="344"/>
      <c r="F45" s="73"/>
      <c r="G45" s="74"/>
    </row>
    <row r="46" spans="1:7">
      <c r="A46" s="71"/>
      <c r="B46" s="344"/>
      <c r="C46" s="344"/>
      <c r="D46" s="344"/>
      <c r="E46" s="344"/>
      <c r="F46" s="73"/>
      <c r="G46" s="74"/>
    </row>
    <row r="47" spans="1:7">
      <c r="A47" s="71"/>
      <c r="B47" s="344"/>
      <c r="C47" s="344"/>
      <c r="D47" s="344"/>
      <c r="E47" s="344"/>
      <c r="F47" s="73"/>
      <c r="G47" s="74"/>
    </row>
    <row r="48" spans="1:7">
      <c r="A48" s="71"/>
      <c r="B48" s="344"/>
      <c r="C48" s="344"/>
      <c r="D48" s="344"/>
      <c r="E48" s="344"/>
      <c r="F48" s="73"/>
      <c r="G48" s="74"/>
    </row>
    <row r="49" spans="1:7">
      <c r="A49" s="71"/>
      <c r="B49" s="76"/>
      <c r="C49" s="70"/>
      <c r="D49" s="71"/>
      <c r="E49" s="72"/>
      <c r="F49" s="73"/>
      <c r="G49" s="74"/>
    </row>
    <row r="50" spans="1:7">
      <c r="A50" s="71"/>
      <c r="B50" s="344" t="s">
        <v>703</v>
      </c>
      <c r="C50" s="344"/>
      <c r="D50" s="344"/>
      <c r="E50" s="344"/>
      <c r="F50" s="73"/>
      <c r="G50" s="74"/>
    </row>
    <row r="51" spans="1:7">
      <c r="A51" s="71"/>
      <c r="B51" s="344"/>
      <c r="C51" s="344"/>
      <c r="D51" s="344"/>
      <c r="E51" s="344"/>
      <c r="F51" s="73"/>
      <c r="G51" s="74"/>
    </row>
    <row r="52" spans="1:7">
      <c r="A52" s="71"/>
      <c r="B52" s="344"/>
      <c r="C52" s="344"/>
      <c r="D52" s="344"/>
      <c r="E52" s="344"/>
      <c r="F52" s="73"/>
      <c r="G52" s="74"/>
    </row>
    <row r="53" spans="1:7">
      <c r="A53" s="71"/>
      <c r="B53" s="344"/>
      <c r="C53" s="344"/>
      <c r="D53" s="344"/>
      <c r="E53" s="344"/>
      <c r="F53" s="73"/>
      <c r="G53" s="74"/>
    </row>
    <row r="54" spans="1:7">
      <c r="A54" s="71"/>
      <c r="B54" s="344"/>
      <c r="C54" s="344"/>
      <c r="D54" s="344"/>
      <c r="E54" s="344"/>
      <c r="F54" s="73"/>
      <c r="G54" s="74"/>
    </row>
    <row r="55" spans="1:7">
      <c r="A55" s="71"/>
      <c r="B55" s="344"/>
      <c r="C55" s="344"/>
      <c r="D55" s="344"/>
      <c r="E55" s="344"/>
      <c r="F55" s="73"/>
      <c r="G55" s="74"/>
    </row>
    <row r="56" spans="1:7">
      <c r="A56" s="71"/>
      <c r="B56" s="344"/>
      <c r="C56" s="344"/>
      <c r="D56" s="344"/>
      <c r="E56" s="344"/>
      <c r="F56" s="73"/>
      <c r="G56" s="74"/>
    </row>
    <row r="57" spans="1:7">
      <c r="A57" s="71"/>
      <c r="B57" s="344"/>
      <c r="C57" s="344"/>
      <c r="D57" s="344"/>
      <c r="E57" s="344"/>
      <c r="F57" s="73"/>
      <c r="G57" s="74"/>
    </row>
    <row r="58" spans="1:7">
      <c r="A58" s="71"/>
      <c r="B58" s="344"/>
      <c r="C58" s="344"/>
      <c r="D58" s="344"/>
      <c r="E58" s="344"/>
      <c r="F58" s="73"/>
      <c r="G58" s="74"/>
    </row>
    <row r="59" spans="1:7">
      <c r="A59" s="71"/>
      <c r="B59" s="344"/>
      <c r="C59" s="344"/>
      <c r="D59" s="344"/>
      <c r="E59" s="344"/>
      <c r="F59" s="73"/>
      <c r="G59" s="74"/>
    </row>
    <row r="60" spans="1:7">
      <c r="A60" s="71"/>
      <c r="B60" s="344"/>
      <c r="C60" s="344"/>
      <c r="D60" s="344"/>
      <c r="E60" s="344"/>
      <c r="F60" s="73"/>
      <c r="G60" s="74"/>
    </row>
    <row r="61" spans="1:7">
      <c r="A61" s="71"/>
      <c r="B61" s="344"/>
      <c r="C61" s="344"/>
      <c r="D61" s="344"/>
      <c r="E61" s="344"/>
      <c r="F61" s="73"/>
      <c r="G61" s="74"/>
    </row>
    <row r="62" spans="1:7">
      <c r="A62" s="71"/>
      <c r="B62" s="344"/>
      <c r="C62" s="344"/>
      <c r="D62" s="344"/>
      <c r="E62" s="344"/>
      <c r="F62" s="73"/>
      <c r="G62" s="74"/>
    </row>
    <row r="63" spans="1:7" ht="18" customHeight="1">
      <c r="A63" s="71"/>
      <c r="B63" s="344"/>
      <c r="C63" s="344"/>
      <c r="D63" s="344"/>
      <c r="E63" s="344"/>
      <c r="F63" s="73"/>
      <c r="G63" s="74"/>
    </row>
    <row r="64" spans="1:7">
      <c r="A64" s="71"/>
      <c r="B64" s="344"/>
      <c r="C64" s="344"/>
      <c r="D64" s="344"/>
      <c r="E64" s="344"/>
      <c r="F64" s="73"/>
      <c r="G64" s="74"/>
    </row>
    <row r="65" spans="1:7">
      <c r="A65" s="71"/>
      <c r="B65" s="344"/>
      <c r="C65" s="344"/>
      <c r="D65" s="344"/>
      <c r="E65" s="344"/>
      <c r="F65" s="73"/>
      <c r="G65" s="74"/>
    </row>
    <row r="66" spans="1:7">
      <c r="A66" s="71"/>
      <c r="B66" s="344"/>
      <c r="C66" s="344"/>
      <c r="D66" s="344"/>
      <c r="E66" s="344"/>
      <c r="F66" s="73"/>
      <c r="G66" s="74"/>
    </row>
    <row r="67" spans="1:7">
      <c r="A67" s="71"/>
      <c r="B67" s="344"/>
      <c r="C67" s="344"/>
      <c r="D67" s="344"/>
      <c r="E67" s="344"/>
      <c r="F67" s="73"/>
      <c r="G67" s="74"/>
    </row>
    <row r="68" spans="1:7">
      <c r="A68" s="71"/>
      <c r="B68" s="344"/>
      <c r="C68" s="344"/>
      <c r="D68" s="344"/>
      <c r="E68" s="344"/>
      <c r="F68" s="73"/>
      <c r="G68" s="74"/>
    </row>
    <row r="69" spans="1:7">
      <c r="A69" s="71"/>
      <c r="B69" s="344"/>
      <c r="C69" s="344"/>
      <c r="D69" s="344"/>
      <c r="E69" s="344"/>
      <c r="F69" s="73"/>
      <c r="G69" s="74"/>
    </row>
    <row r="70" spans="1:7">
      <c r="A70" s="71"/>
      <c r="B70" s="344"/>
      <c r="C70" s="344"/>
      <c r="D70" s="344"/>
      <c r="E70" s="344"/>
      <c r="F70" s="73"/>
      <c r="G70" s="74"/>
    </row>
    <row r="71" spans="1:7">
      <c r="A71" s="71"/>
      <c r="B71" s="344"/>
      <c r="C71" s="344"/>
      <c r="D71" s="344"/>
      <c r="E71" s="344"/>
      <c r="F71" s="73"/>
      <c r="G71" s="74"/>
    </row>
    <row r="72" spans="1:7">
      <c r="A72" s="71"/>
      <c r="B72" s="344"/>
      <c r="C72" s="344"/>
      <c r="D72" s="344"/>
      <c r="E72" s="344"/>
      <c r="F72" s="73"/>
      <c r="G72" s="74"/>
    </row>
    <row r="73" spans="1:7">
      <c r="A73" s="71"/>
      <c r="B73" s="344"/>
      <c r="C73" s="344"/>
      <c r="D73" s="344"/>
      <c r="E73" s="344"/>
      <c r="F73" s="73"/>
      <c r="G73" s="74"/>
    </row>
    <row r="74" spans="1:7">
      <c r="A74" s="71"/>
      <c r="B74" s="344"/>
      <c r="C74" s="344"/>
      <c r="D74" s="344"/>
      <c r="E74" s="344"/>
      <c r="F74" s="73"/>
      <c r="G74" s="74"/>
    </row>
    <row r="75" spans="1:7">
      <c r="A75" s="71"/>
      <c r="B75" s="344"/>
      <c r="C75" s="344"/>
      <c r="D75" s="344"/>
      <c r="E75" s="344"/>
      <c r="F75" s="73"/>
      <c r="G75" s="74"/>
    </row>
    <row r="76" spans="1:7">
      <c r="A76" s="71"/>
      <c r="B76" s="344"/>
      <c r="C76" s="344"/>
      <c r="D76" s="344"/>
      <c r="E76" s="344"/>
      <c r="F76" s="73"/>
      <c r="G76" s="74"/>
    </row>
    <row r="77" spans="1:7">
      <c r="A77" s="71"/>
      <c r="B77" s="344"/>
      <c r="C77" s="344"/>
      <c r="D77" s="344"/>
      <c r="E77" s="344"/>
      <c r="F77" s="73"/>
      <c r="G77" s="74"/>
    </row>
    <row r="78" spans="1:7">
      <c r="A78" s="71"/>
      <c r="B78" s="344"/>
      <c r="C78" s="344"/>
      <c r="D78" s="344"/>
      <c r="E78" s="344"/>
      <c r="F78" s="73"/>
      <c r="G78" s="74"/>
    </row>
    <row r="79" spans="1:7">
      <c r="A79" s="71"/>
      <c r="B79" s="344"/>
      <c r="C79" s="344"/>
      <c r="D79" s="344"/>
      <c r="E79" s="344"/>
      <c r="F79" s="73"/>
      <c r="G79" s="74"/>
    </row>
    <row r="80" spans="1:7">
      <c r="A80" s="71"/>
      <c r="B80" s="344"/>
      <c r="C80" s="344"/>
      <c r="D80" s="344"/>
      <c r="E80" s="344"/>
      <c r="F80" s="73"/>
      <c r="G80" s="74"/>
    </row>
    <row r="81" spans="1:7">
      <c r="A81" s="71"/>
      <c r="B81" s="71"/>
      <c r="C81" s="70"/>
      <c r="D81" s="71"/>
      <c r="E81" s="72"/>
      <c r="F81" s="73"/>
      <c r="G81" s="74"/>
    </row>
    <row r="82" spans="1:7">
      <c r="A82" s="79" t="s">
        <v>707</v>
      </c>
      <c r="B82" s="80" t="s">
        <v>704</v>
      </c>
      <c r="C82" s="70"/>
      <c r="D82" s="71"/>
      <c r="E82" s="72"/>
      <c r="F82" s="73"/>
      <c r="G82" s="74"/>
    </row>
    <row r="83" spans="1:7">
      <c r="A83" s="79"/>
      <c r="B83" s="80"/>
      <c r="C83" s="70"/>
      <c r="D83" s="71"/>
      <c r="E83" s="72"/>
      <c r="F83" s="73"/>
      <c r="G83" s="74"/>
    </row>
    <row r="84" spans="1:7">
      <c r="A84" s="79" t="s">
        <v>6</v>
      </c>
      <c r="B84" s="80" t="s">
        <v>635</v>
      </c>
      <c r="C84" s="70"/>
      <c r="D84" s="71"/>
      <c r="E84" s="72"/>
      <c r="F84" s="73"/>
      <c r="G84" s="74"/>
    </row>
    <row r="85" spans="1:7">
      <c r="A85" s="71"/>
      <c r="B85" s="71"/>
      <c r="C85" s="70"/>
      <c r="D85" s="71"/>
      <c r="E85" s="72"/>
      <c r="F85" s="73"/>
      <c r="G85" s="74"/>
    </row>
    <row r="86" spans="1:7" ht="36">
      <c r="A86" s="80" t="s">
        <v>13</v>
      </c>
      <c r="B86" s="249" t="s">
        <v>708</v>
      </c>
      <c r="C86" s="81">
        <v>1</v>
      </c>
      <c r="D86" s="82" t="s">
        <v>47</v>
      </c>
      <c r="E86" s="42"/>
      <c r="F86" s="84"/>
      <c r="G86" s="85">
        <f>C86*E86</f>
        <v>0</v>
      </c>
    </row>
    <row r="87" spans="1:7">
      <c r="A87" s="80"/>
      <c r="B87" s="80"/>
      <c r="C87" s="81"/>
      <c r="D87" s="82"/>
      <c r="E87" s="42"/>
      <c r="F87" s="84"/>
      <c r="G87" s="85"/>
    </row>
    <row r="88" spans="1:7" ht="108">
      <c r="A88" s="80" t="s">
        <v>7</v>
      </c>
      <c r="B88" s="248" t="s">
        <v>709</v>
      </c>
      <c r="C88" s="81"/>
      <c r="D88" s="82"/>
      <c r="E88" s="42"/>
      <c r="F88" s="84"/>
      <c r="G88" s="85"/>
    </row>
    <row r="89" spans="1:7">
      <c r="A89" s="80"/>
      <c r="B89" s="248" t="s">
        <v>752</v>
      </c>
      <c r="C89" s="81">
        <v>18</v>
      </c>
      <c r="D89" s="82" t="s">
        <v>20</v>
      </c>
      <c r="E89" s="42"/>
      <c r="F89" s="84"/>
      <c r="G89" s="85">
        <f t="shared" ref="G89:G95" si="0">C89*E89</f>
        <v>0</v>
      </c>
    </row>
    <row r="90" spans="1:7">
      <c r="A90" s="80"/>
      <c r="B90" s="248" t="s">
        <v>753</v>
      </c>
      <c r="C90" s="81">
        <v>29</v>
      </c>
      <c r="D90" s="82" t="s">
        <v>20</v>
      </c>
      <c r="E90" s="42"/>
      <c r="F90" s="84"/>
      <c r="G90" s="85">
        <f>C90*E90</f>
        <v>0</v>
      </c>
    </row>
    <row r="91" spans="1:7">
      <c r="A91" s="80"/>
      <c r="B91" s="248" t="s">
        <v>791</v>
      </c>
      <c r="C91" s="81">
        <v>8</v>
      </c>
      <c r="D91" s="82" t="s">
        <v>20</v>
      </c>
      <c r="E91" s="42"/>
      <c r="F91" s="84"/>
      <c r="G91" s="85">
        <f>C91*E91</f>
        <v>0</v>
      </c>
    </row>
    <row r="92" spans="1:7">
      <c r="A92" s="80"/>
      <c r="B92" s="248" t="s">
        <v>754</v>
      </c>
      <c r="C92" s="81">
        <v>11</v>
      </c>
      <c r="D92" s="82" t="s">
        <v>20</v>
      </c>
      <c r="E92" s="42"/>
      <c r="F92" s="84"/>
      <c r="G92" s="85">
        <f t="shared" si="0"/>
        <v>0</v>
      </c>
    </row>
    <row r="93" spans="1:7">
      <c r="A93" s="80"/>
      <c r="B93" s="248" t="s">
        <v>757</v>
      </c>
      <c r="C93" s="81">
        <v>22</v>
      </c>
      <c r="D93" s="82" t="s">
        <v>20</v>
      </c>
      <c r="E93" s="42"/>
      <c r="F93" s="84"/>
      <c r="G93" s="85">
        <f>C93*E93</f>
        <v>0</v>
      </c>
    </row>
    <row r="94" spans="1:7">
      <c r="A94" s="80"/>
      <c r="B94" s="248" t="s">
        <v>792</v>
      </c>
      <c r="C94" s="81">
        <v>6</v>
      </c>
      <c r="D94" s="82" t="s">
        <v>20</v>
      </c>
      <c r="E94" s="42"/>
      <c r="F94" s="84"/>
      <c r="G94" s="85">
        <f>C94*E94</f>
        <v>0</v>
      </c>
    </row>
    <row r="95" spans="1:7">
      <c r="A95" s="80"/>
      <c r="B95" s="248" t="s">
        <v>755</v>
      </c>
      <c r="C95" s="81">
        <v>6</v>
      </c>
      <c r="D95" s="82" t="s">
        <v>20</v>
      </c>
      <c r="E95" s="42"/>
      <c r="F95" s="84"/>
      <c r="G95" s="85">
        <f t="shared" si="0"/>
        <v>0</v>
      </c>
    </row>
    <row r="96" spans="1:7">
      <c r="A96" s="80"/>
      <c r="B96" s="248" t="s">
        <v>756</v>
      </c>
      <c r="C96" s="81">
        <v>8</v>
      </c>
      <c r="D96" s="82" t="s">
        <v>20</v>
      </c>
      <c r="E96" s="42"/>
      <c r="F96" s="84"/>
      <c r="G96" s="85">
        <f>C96*E96</f>
        <v>0</v>
      </c>
    </row>
    <row r="97" spans="1:7">
      <c r="A97" s="80"/>
      <c r="B97" s="248" t="s">
        <v>793</v>
      </c>
      <c r="C97" s="81">
        <v>2</v>
      </c>
      <c r="D97" s="82" t="s">
        <v>20</v>
      </c>
      <c r="E97" s="42"/>
      <c r="F97" s="84"/>
      <c r="G97" s="85">
        <f>C97*E97</f>
        <v>0</v>
      </c>
    </row>
    <row r="98" spans="1:7">
      <c r="A98" s="80"/>
      <c r="B98" s="80"/>
      <c r="C98" s="81"/>
      <c r="D98" s="82"/>
      <c r="E98" s="83"/>
      <c r="F98" s="84"/>
      <c r="G98" s="85"/>
    </row>
    <row r="99" spans="1:7">
      <c r="A99" s="80"/>
      <c r="B99" s="76"/>
      <c r="C99" s="81"/>
      <c r="D99" s="82"/>
      <c r="E99" s="83"/>
      <c r="F99" s="84"/>
      <c r="G99" s="85"/>
    </row>
    <row r="100" spans="1:7">
      <c r="A100" s="104" t="s">
        <v>6</v>
      </c>
      <c r="B100" s="134" t="s">
        <v>636</v>
      </c>
      <c r="C100" s="135"/>
      <c r="D100" s="134"/>
      <c r="E100" s="136"/>
      <c r="F100" s="137">
        <f>SUM(F86:F98)</f>
        <v>0</v>
      </c>
      <c r="G100" s="138">
        <f>SUM(G86:G98)</f>
        <v>0</v>
      </c>
    </row>
    <row r="101" spans="1:7">
      <c r="A101" s="86"/>
      <c r="B101" s="79"/>
      <c r="C101" s="89"/>
      <c r="D101" s="79"/>
      <c r="E101" s="90"/>
      <c r="F101" s="87"/>
      <c r="G101" s="88"/>
    </row>
    <row r="102" spans="1:7">
      <c r="A102" s="86"/>
      <c r="B102" s="79"/>
      <c r="C102" s="89"/>
      <c r="D102" s="79"/>
      <c r="E102" s="90"/>
      <c r="F102" s="87"/>
      <c r="G102" s="88"/>
    </row>
    <row r="103" spans="1:7">
      <c r="A103" s="213" t="s">
        <v>8</v>
      </c>
      <c r="B103" s="111" t="s">
        <v>710</v>
      </c>
      <c r="C103" s="89"/>
      <c r="D103" s="79"/>
      <c r="E103" s="90"/>
      <c r="F103" s="87"/>
      <c r="G103" s="88"/>
    </row>
    <row r="104" spans="1:7">
      <c r="A104" s="213"/>
      <c r="B104" s="111"/>
      <c r="C104" s="89"/>
      <c r="D104" s="79"/>
      <c r="E104" s="90"/>
      <c r="F104" s="87"/>
      <c r="G104" s="88"/>
    </row>
    <row r="105" spans="1:7" ht="15" customHeight="1">
      <c r="A105" s="213"/>
      <c r="B105" s="342" t="s">
        <v>1243</v>
      </c>
      <c r="C105" s="342"/>
      <c r="D105" s="342"/>
      <c r="E105" s="342"/>
      <c r="F105" s="87"/>
      <c r="G105" s="88"/>
    </row>
    <row r="106" spans="1:7">
      <c r="A106" s="213"/>
      <c r="B106" s="342"/>
      <c r="C106" s="342"/>
      <c r="D106" s="342"/>
      <c r="E106" s="342"/>
      <c r="F106" s="87"/>
      <c r="G106" s="88"/>
    </row>
    <row r="107" spans="1:7">
      <c r="A107" s="213"/>
      <c r="B107" s="342"/>
      <c r="C107" s="342"/>
      <c r="D107" s="342"/>
      <c r="E107" s="342"/>
      <c r="F107" s="87"/>
      <c r="G107" s="88"/>
    </row>
    <row r="108" spans="1:7">
      <c r="A108" s="213"/>
      <c r="B108" s="342"/>
      <c r="C108" s="342"/>
      <c r="D108" s="342"/>
      <c r="E108" s="342"/>
      <c r="F108" s="87"/>
      <c r="G108" s="88"/>
    </row>
    <row r="109" spans="1:7">
      <c r="A109" s="213"/>
      <c r="B109" s="342"/>
      <c r="C109" s="342"/>
      <c r="D109" s="342"/>
      <c r="E109" s="342"/>
      <c r="F109" s="87"/>
      <c r="G109" s="88"/>
    </row>
    <row r="110" spans="1:7">
      <c r="A110" s="213"/>
      <c r="B110" s="342"/>
      <c r="C110" s="342"/>
      <c r="D110" s="342"/>
      <c r="E110" s="342"/>
      <c r="F110" s="87"/>
      <c r="G110" s="88"/>
    </row>
    <row r="111" spans="1:7">
      <c r="A111" s="213"/>
      <c r="B111" s="342"/>
      <c r="C111" s="342"/>
      <c r="D111" s="342"/>
      <c r="E111" s="342"/>
      <c r="F111" s="87"/>
      <c r="G111" s="88"/>
    </row>
    <row r="112" spans="1:7">
      <c r="A112" s="213"/>
      <c r="B112" s="342"/>
      <c r="C112" s="342"/>
      <c r="D112" s="342"/>
      <c r="E112" s="342"/>
      <c r="F112" s="87"/>
      <c r="G112" s="88"/>
    </row>
    <row r="113" spans="1:7">
      <c r="A113" s="213"/>
      <c r="B113" s="342"/>
      <c r="C113" s="342"/>
      <c r="D113" s="342"/>
      <c r="E113" s="342"/>
      <c r="F113" s="87"/>
      <c r="G113" s="88"/>
    </row>
    <row r="114" spans="1:7">
      <c r="A114" s="213"/>
      <c r="B114" s="342"/>
      <c r="C114" s="342"/>
      <c r="D114" s="342"/>
      <c r="E114" s="342"/>
      <c r="F114" s="87"/>
      <c r="G114" s="88"/>
    </row>
    <row r="115" spans="1:7">
      <c r="A115" s="213"/>
      <c r="B115" s="342"/>
      <c r="C115" s="342"/>
      <c r="D115" s="342"/>
      <c r="E115" s="342"/>
      <c r="F115" s="87"/>
      <c r="G115" s="88"/>
    </row>
    <row r="116" spans="1:7">
      <c r="A116" s="213"/>
      <c r="B116" s="342"/>
      <c r="C116" s="342"/>
      <c r="D116" s="342"/>
      <c r="E116" s="342"/>
      <c r="F116" s="87"/>
      <c r="G116" s="88"/>
    </row>
    <row r="117" spans="1:7">
      <c r="A117" s="213"/>
      <c r="B117" s="342"/>
      <c r="C117" s="342"/>
      <c r="D117" s="342"/>
      <c r="E117" s="342"/>
      <c r="F117" s="87"/>
      <c r="G117" s="88"/>
    </row>
    <row r="118" spans="1:7">
      <c r="A118" s="213"/>
      <c r="B118" s="342"/>
      <c r="C118" s="342"/>
      <c r="D118" s="342"/>
      <c r="E118" s="342"/>
      <c r="F118" s="87"/>
      <c r="G118" s="88"/>
    </row>
    <row r="119" spans="1:7">
      <c r="A119" s="213"/>
      <c r="B119" s="342"/>
      <c r="C119" s="342"/>
      <c r="D119" s="342"/>
      <c r="E119" s="342"/>
      <c r="F119" s="87"/>
      <c r="G119" s="88"/>
    </row>
    <row r="120" spans="1:7">
      <c r="A120" s="213"/>
      <c r="B120" s="342"/>
      <c r="C120" s="342"/>
      <c r="D120" s="342"/>
      <c r="E120" s="342"/>
      <c r="F120" s="87"/>
      <c r="G120" s="88"/>
    </row>
    <row r="121" spans="1:7">
      <c r="A121" s="213"/>
      <c r="B121" s="342"/>
      <c r="C121" s="342"/>
      <c r="D121" s="342"/>
      <c r="E121" s="342"/>
      <c r="F121" s="87"/>
      <c r="G121" s="88"/>
    </row>
    <row r="122" spans="1:7">
      <c r="A122" s="213"/>
      <c r="B122" s="342"/>
      <c r="C122" s="342"/>
      <c r="D122" s="342"/>
      <c r="E122" s="342"/>
      <c r="F122" s="87"/>
      <c r="G122" s="88"/>
    </row>
    <row r="123" spans="1:7">
      <c r="A123" s="213"/>
      <c r="B123" s="342"/>
      <c r="C123" s="342"/>
      <c r="D123" s="342"/>
      <c r="E123" s="342"/>
      <c r="F123" s="87"/>
      <c r="G123" s="88"/>
    </row>
    <row r="124" spans="1:7">
      <c r="A124" s="213"/>
      <c r="B124" s="342"/>
      <c r="C124" s="342"/>
      <c r="D124" s="342"/>
      <c r="E124" s="342"/>
      <c r="F124" s="87"/>
      <c r="G124" s="88"/>
    </row>
    <row r="125" spans="1:7">
      <c r="A125" s="213"/>
      <c r="B125" s="342"/>
      <c r="C125" s="342"/>
      <c r="D125" s="342"/>
      <c r="E125" s="342"/>
      <c r="F125" s="87"/>
      <c r="G125" s="88"/>
    </row>
    <row r="126" spans="1:7">
      <c r="A126" s="213"/>
      <c r="B126" s="342"/>
      <c r="C126" s="342"/>
      <c r="D126" s="342"/>
      <c r="E126" s="342"/>
      <c r="F126" s="87"/>
      <c r="G126" s="88"/>
    </row>
    <row r="127" spans="1:7">
      <c r="A127" s="213"/>
      <c r="B127" s="342"/>
      <c r="C127" s="342"/>
      <c r="D127" s="342"/>
      <c r="E127" s="342"/>
      <c r="F127" s="87"/>
      <c r="G127" s="88"/>
    </row>
    <row r="128" spans="1:7">
      <c r="A128" s="213"/>
      <c r="B128" s="342"/>
      <c r="C128" s="342"/>
      <c r="D128" s="342"/>
      <c r="E128" s="342"/>
      <c r="F128" s="87"/>
      <c r="G128" s="88"/>
    </row>
    <row r="129" spans="1:7">
      <c r="A129" s="213"/>
      <c r="B129" s="342"/>
      <c r="C129" s="342"/>
      <c r="D129" s="342"/>
      <c r="E129" s="342"/>
      <c r="F129" s="87"/>
      <c r="G129" s="88"/>
    </row>
    <row r="130" spans="1:7">
      <c r="A130" s="213"/>
      <c r="B130" s="342"/>
      <c r="C130" s="342"/>
      <c r="D130" s="342"/>
      <c r="E130" s="342"/>
      <c r="F130" s="87"/>
      <c r="G130" s="88"/>
    </row>
    <row r="131" spans="1:7">
      <c r="A131" s="213"/>
      <c r="B131" s="342"/>
      <c r="C131" s="342"/>
      <c r="D131" s="342"/>
      <c r="E131" s="342"/>
      <c r="F131" s="87"/>
      <c r="G131" s="88"/>
    </row>
    <row r="132" spans="1:7">
      <c r="A132" s="213"/>
      <c r="B132" s="342"/>
      <c r="C132" s="342"/>
      <c r="D132" s="342"/>
      <c r="E132" s="342"/>
      <c r="F132" s="87"/>
      <c r="G132" s="88"/>
    </row>
    <row r="133" spans="1:7">
      <c r="A133" s="213"/>
      <c r="B133" s="342"/>
      <c r="C133" s="342"/>
      <c r="D133" s="342"/>
      <c r="E133" s="342"/>
      <c r="F133" s="87"/>
      <c r="G133" s="88"/>
    </row>
    <row r="134" spans="1:7">
      <c r="A134" s="213"/>
      <c r="B134" s="342"/>
      <c r="C134" s="342"/>
      <c r="D134" s="342"/>
      <c r="E134" s="342"/>
      <c r="F134" s="87"/>
      <c r="G134" s="88"/>
    </row>
    <row r="135" spans="1:7">
      <c r="A135" s="213"/>
      <c r="B135" s="342"/>
      <c r="C135" s="342"/>
      <c r="D135" s="342"/>
      <c r="E135" s="342"/>
      <c r="F135" s="87"/>
      <c r="G135" s="88"/>
    </row>
    <row r="136" spans="1:7" ht="24" customHeight="1">
      <c r="A136" s="213"/>
      <c r="B136" s="342"/>
      <c r="C136" s="342"/>
      <c r="D136" s="342"/>
      <c r="E136" s="342"/>
      <c r="F136" s="87"/>
      <c r="G136" s="88"/>
    </row>
    <row r="137" spans="1:7">
      <c r="A137" s="213"/>
      <c r="B137" s="214"/>
      <c r="C137" s="214"/>
      <c r="D137" s="214"/>
      <c r="E137" s="214"/>
      <c r="F137" s="87"/>
      <c r="G137" s="88"/>
    </row>
    <row r="138" spans="1:7" ht="36" customHeight="1">
      <c r="A138" s="213"/>
      <c r="B138" s="342" t="s">
        <v>711</v>
      </c>
      <c r="C138" s="342"/>
      <c r="D138" s="342"/>
      <c r="E138" s="342"/>
      <c r="F138" s="87"/>
      <c r="G138" s="88"/>
    </row>
    <row r="139" spans="1:7">
      <c r="A139" s="86"/>
      <c r="B139" s="79"/>
      <c r="C139" s="89"/>
      <c r="D139" s="79"/>
      <c r="E139" s="90"/>
      <c r="F139" s="87"/>
      <c r="G139" s="88"/>
    </row>
    <row r="140" spans="1:7" ht="153">
      <c r="A140" s="86" t="s">
        <v>9</v>
      </c>
      <c r="B140" s="245" t="s">
        <v>1154</v>
      </c>
      <c r="C140" s="93"/>
      <c r="D140" s="94"/>
      <c r="E140" s="244"/>
      <c r="F140" s="91"/>
      <c r="G140" s="92"/>
    </row>
    <row r="141" spans="1:7">
      <c r="A141" s="86"/>
      <c r="B141" s="245" t="s">
        <v>758</v>
      </c>
      <c r="C141" s="93">
        <v>211</v>
      </c>
      <c r="D141" s="94" t="s">
        <v>14</v>
      </c>
      <c r="E141" s="244"/>
      <c r="F141" s="91"/>
      <c r="G141" s="92">
        <f>C141*E141</f>
        <v>0</v>
      </c>
    </row>
    <row r="142" spans="1:7">
      <c r="A142" s="86"/>
      <c r="B142" s="245" t="s">
        <v>759</v>
      </c>
      <c r="C142" s="93">
        <v>320</v>
      </c>
      <c r="D142" s="94" t="s">
        <v>14</v>
      </c>
      <c r="E142" s="244"/>
      <c r="F142" s="91"/>
      <c r="G142" s="92">
        <f>C142*E142</f>
        <v>0</v>
      </c>
    </row>
    <row r="143" spans="1:7">
      <c r="A143" s="86"/>
      <c r="B143" s="245" t="s">
        <v>794</v>
      </c>
      <c r="C143" s="93">
        <v>150.5</v>
      </c>
      <c r="D143" s="94" t="s">
        <v>14</v>
      </c>
      <c r="E143" s="244"/>
      <c r="F143" s="91"/>
      <c r="G143" s="92">
        <f>C143*E143</f>
        <v>0</v>
      </c>
    </row>
    <row r="144" spans="1:7">
      <c r="A144" s="86"/>
      <c r="B144" s="79"/>
      <c r="C144" s="89"/>
      <c r="D144" s="79"/>
      <c r="E144" s="44"/>
      <c r="F144" s="87"/>
      <c r="G144" s="88"/>
    </row>
    <row r="145" spans="1:7" ht="153">
      <c r="A145" s="86" t="s">
        <v>10</v>
      </c>
      <c r="B145" s="245" t="s">
        <v>1155</v>
      </c>
      <c r="C145" s="93"/>
      <c r="D145" s="94"/>
      <c r="E145" s="244"/>
      <c r="F145" s="91"/>
      <c r="G145" s="92"/>
    </row>
    <row r="146" spans="1:7">
      <c r="A146" s="86"/>
      <c r="B146" s="245" t="s">
        <v>758</v>
      </c>
      <c r="C146" s="93">
        <v>10.1</v>
      </c>
      <c r="D146" s="94" t="s">
        <v>14</v>
      </c>
      <c r="E146" s="244"/>
      <c r="F146" s="91"/>
      <c r="G146" s="92">
        <f>C146*E146</f>
        <v>0</v>
      </c>
    </row>
    <row r="147" spans="1:7">
      <c r="A147" s="86"/>
      <c r="B147" s="245" t="s">
        <v>759</v>
      </c>
      <c r="C147" s="93">
        <v>6.8</v>
      </c>
      <c r="D147" s="94" t="s">
        <v>14</v>
      </c>
      <c r="E147" s="244"/>
      <c r="F147" s="91"/>
      <c r="G147" s="92">
        <f>C147*E147</f>
        <v>0</v>
      </c>
    </row>
    <row r="148" spans="1:7">
      <c r="A148" s="86"/>
      <c r="B148" s="245" t="s">
        <v>794</v>
      </c>
      <c r="C148" s="93">
        <v>5.8</v>
      </c>
      <c r="D148" s="94" t="s">
        <v>14</v>
      </c>
      <c r="E148" s="244"/>
      <c r="F148" s="91"/>
      <c r="G148" s="92">
        <f>C148*E148</f>
        <v>0</v>
      </c>
    </row>
    <row r="149" spans="1:7">
      <c r="A149" s="86"/>
      <c r="B149" s="79"/>
      <c r="C149" s="93"/>
      <c r="D149" s="94"/>
      <c r="E149" s="244"/>
      <c r="F149" s="91"/>
      <c r="G149" s="92"/>
    </row>
    <row r="150" spans="1:7" ht="89.25">
      <c r="A150" s="86" t="s">
        <v>24</v>
      </c>
      <c r="B150" s="245" t="s">
        <v>712</v>
      </c>
      <c r="C150" s="89"/>
      <c r="D150" s="79"/>
      <c r="E150" s="44"/>
      <c r="F150" s="87"/>
      <c r="G150" s="88"/>
    </row>
    <row r="151" spans="1:7">
      <c r="A151" s="86"/>
      <c r="B151" s="245" t="s">
        <v>713</v>
      </c>
      <c r="C151" s="81">
        <f>25+15</f>
        <v>40</v>
      </c>
      <c r="D151" s="82" t="s">
        <v>715</v>
      </c>
      <c r="E151" s="42"/>
      <c r="F151" s="91"/>
      <c r="G151" s="92">
        <f>C151*E151</f>
        <v>0</v>
      </c>
    </row>
    <row r="152" spans="1:7">
      <c r="A152" s="86"/>
      <c r="B152" s="245" t="s">
        <v>714</v>
      </c>
      <c r="C152" s="81">
        <f>10+5</f>
        <v>15</v>
      </c>
      <c r="D152" s="82" t="s">
        <v>715</v>
      </c>
      <c r="E152" s="42"/>
      <c r="F152" s="91"/>
      <c r="G152" s="92">
        <f>C152*E152</f>
        <v>0</v>
      </c>
    </row>
    <row r="153" spans="1:7">
      <c r="A153" s="86"/>
      <c r="B153" s="79"/>
      <c r="C153" s="81"/>
      <c r="D153" s="82"/>
      <c r="E153" s="42"/>
      <c r="F153" s="91"/>
      <c r="G153" s="92"/>
    </row>
    <row r="154" spans="1:7" ht="63.75">
      <c r="A154" s="213" t="s">
        <v>25</v>
      </c>
      <c r="B154" s="245" t="s">
        <v>716</v>
      </c>
      <c r="C154" s="93">
        <v>15</v>
      </c>
      <c r="D154" s="94" t="s">
        <v>65</v>
      </c>
      <c r="E154" s="244"/>
      <c r="F154" s="91"/>
      <c r="G154" s="92">
        <f>C154*E154</f>
        <v>0</v>
      </c>
    </row>
    <row r="155" spans="1:7">
      <c r="A155" s="213"/>
      <c r="B155" s="111"/>
      <c r="C155" s="93"/>
      <c r="D155" s="94"/>
      <c r="E155" s="95"/>
      <c r="F155" s="91"/>
      <c r="G155" s="92"/>
    </row>
    <row r="156" spans="1:7">
      <c r="A156" s="104" t="s">
        <v>83</v>
      </c>
      <c r="B156" s="134" t="s">
        <v>717</v>
      </c>
      <c r="C156" s="135"/>
      <c r="D156" s="134"/>
      <c r="E156" s="136"/>
      <c r="F156" s="137">
        <f>SUM(F139:F154)</f>
        <v>0</v>
      </c>
      <c r="G156" s="138">
        <f>SUM(G139:G154)</f>
        <v>0</v>
      </c>
    </row>
    <row r="157" spans="1:7">
      <c r="A157" s="86"/>
      <c r="B157" s="79"/>
      <c r="C157" s="89"/>
      <c r="D157" s="79"/>
      <c r="E157" s="90"/>
      <c r="F157" s="87"/>
      <c r="G157" s="88"/>
    </row>
    <row r="158" spans="1:7">
      <c r="A158" s="86"/>
      <c r="B158" s="79"/>
      <c r="C158" s="89"/>
      <c r="D158" s="79"/>
      <c r="E158" s="90"/>
      <c r="F158" s="87"/>
      <c r="G158" s="88"/>
    </row>
    <row r="159" spans="1:7">
      <c r="A159" s="213" t="s">
        <v>78</v>
      </c>
      <c r="B159" s="111" t="s">
        <v>718</v>
      </c>
      <c r="C159" s="93"/>
      <c r="D159" s="94"/>
      <c r="E159" s="95"/>
      <c r="F159" s="91"/>
      <c r="G159" s="92"/>
    </row>
    <row r="160" spans="1:7">
      <c r="A160" s="213"/>
      <c r="B160" s="111"/>
      <c r="C160" s="93"/>
      <c r="D160" s="94"/>
      <c r="E160" s="95"/>
      <c r="F160" s="91"/>
      <c r="G160" s="92"/>
    </row>
    <row r="161" spans="1:7">
      <c r="A161" s="213"/>
      <c r="B161" s="111" t="s">
        <v>719</v>
      </c>
      <c r="C161" s="93"/>
      <c r="D161" s="94"/>
      <c r="E161" s="95"/>
      <c r="F161" s="91"/>
      <c r="G161" s="92"/>
    </row>
    <row r="162" spans="1:7">
      <c r="A162" s="213"/>
      <c r="B162" s="342" t="s">
        <v>1200</v>
      </c>
      <c r="C162" s="342"/>
      <c r="D162" s="342"/>
      <c r="E162" s="342"/>
      <c r="F162" s="91"/>
      <c r="G162" s="92"/>
    </row>
    <row r="163" spans="1:7">
      <c r="A163" s="213"/>
      <c r="B163" s="342"/>
      <c r="C163" s="342"/>
      <c r="D163" s="342"/>
      <c r="E163" s="342"/>
      <c r="F163" s="91"/>
      <c r="G163" s="92"/>
    </row>
    <row r="164" spans="1:7">
      <c r="A164" s="213"/>
      <c r="B164" s="342"/>
      <c r="C164" s="342"/>
      <c r="D164" s="342"/>
      <c r="E164" s="342"/>
      <c r="F164" s="91"/>
      <c r="G164" s="92"/>
    </row>
    <row r="165" spans="1:7">
      <c r="A165" s="213"/>
      <c r="B165" s="342"/>
      <c r="C165" s="342"/>
      <c r="D165" s="342"/>
      <c r="E165" s="342"/>
      <c r="F165" s="91"/>
      <c r="G165" s="92"/>
    </row>
    <row r="166" spans="1:7">
      <c r="A166" s="213"/>
      <c r="B166" s="342"/>
      <c r="C166" s="342"/>
      <c r="D166" s="342"/>
      <c r="E166" s="342"/>
      <c r="F166" s="91"/>
      <c r="G166" s="92"/>
    </row>
    <row r="167" spans="1:7">
      <c r="A167" s="213"/>
      <c r="B167" s="342"/>
      <c r="C167" s="342"/>
      <c r="D167" s="342"/>
      <c r="E167" s="342"/>
      <c r="F167" s="91"/>
      <c r="G167" s="92"/>
    </row>
    <row r="168" spans="1:7">
      <c r="A168" s="213"/>
      <c r="B168" s="342"/>
      <c r="C168" s="342"/>
      <c r="D168" s="342"/>
      <c r="E168" s="342"/>
      <c r="F168" s="91"/>
      <c r="G168" s="92"/>
    </row>
    <row r="169" spans="1:7">
      <c r="A169" s="213"/>
      <c r="B169" s="342"/>
      <c r="C169" s="342"/>
      <c r="D169" s="342"/>
      <c r="E169" s="342"/>
      <c r="F169" s="91"/>
      <c r="G169" s="92"/>
    </row>
    <row r="170" spans="1:7">
      <c r="A170" s="213"/>
      <c r="B170" s="342"/>
      <c r="C170" s="342"/>
      <c r="D170" s="342"/>
      <c r="E170" s="342"/>
      <c r="F170" s="91"/>
      <c r="G170" s="92"/>
    </row>
    <row r="171" spans="1:7">
      <c r="A171" s="213"/>
      <c r="B171" s="342"/>
      <c r="C171" s="342"/>
      <c r="D171" s="342"/>
      <c r="E171" s="342"/>
      <c r="F171" s="91"/>
      <c r="G171" s="92"/>
    </row>
    <row r="172" spans="1:7">
      <c r="A172" s="213"/>
      <c r="B172" s="342"/>
      <c r="C172" s="342"/>
      <c r="D172" s="342"/>
      <c r="E172" s="342"/>
      <c r="F172" s="91"/>
      <c r="G172" s="92"/>
    </row>
    <row r="173" spans="1:7">
      <c r="A173" s="213"/>
      <c r="B173" s="342"/>
      <c r="C173" s="342"/>
      <c r="D173" s="342"/>
      <c r="E173" s="342"/>
      <c r="F173" s="91"/>
      <c r="G173" s="92"/>
    </row>
    <row r="174" spans="1:7">
      <c r="A174" s="213"/>
      <c r="B174" s="342"/>
      <c r="C174" s="342"/>
      <c r="D174" s="342"/>
      <c r="E174" s="342"/>
      <c r="F174" s="91"/>
      <c r="G174" s="92"/>
    </row>
    <row r="175" spans="1:7">
      <c r="A175" s="213"/>
      <c r="B175" s="342"/>
      <c r="C175" s="342"/>
      <c r="D175" s="342"/>
      <c r="E175" s="342"/>
      <c r="F175" s="91"/>
      <c r="G175" s="92"/>
    </row>
    <row r="176" spans="1:7">
      <c r="A176" s="213"/>
      <c r="B176" s="342"/>
      <c r="C176" s="342"/>
      <c r="D176" s="342"/>
      <c r="E176" s="342"/>
      <c r="F176" s="91"/>
      <c r="G176" s="92"/>
    </row>
    <row r="177" spans="1:7">
      <c r="A177" s="213"/>
      <c r="B177" s="342"/>
      <c r="C177" s="342"/>
      <c r="D177" s="342"/>
      <c r="E177" s="342"/>
      <c r="F177" s="91"/>
      <c r="G177" s="92"/>
    </row>
    <row r="178" spans="1:7">
      <c r="A178" s="213"/>
      <c r="B178" s="342"/>
      <c r="C178" s="342"/>
      <c r="D178" s="342"/>
      <c r="E178" s="342"/>
      <c r="F178" s="91"/>
      <c r="G178" s="92"/>
    </row>
    <row r="179" spans="1:7">
      <c r="A179" s="213"/>
      <c r="B179" s="342"/>
      <c r="C179" s="342"/>
      <c r="D179" s="342"/>
      <c r="E179" s="342"/>
      <c r="F179" s="91"/>
      <c r="G179" s="92"/>
    </row>
    <row r="180" spans="1:7">
      <c r="A180" s="213"/>
      <c r="B180" s="342"/>
      <c r="C180" s="342"/>
      <c r="D180" s="342"/>
      <c r="E180" s="342"/>
      <c r="F180" s="91"/>
      <c r="G180" s="92"/>
    </row>
    <row r="181" spans="1:7">
      <c r="A181" s="213"/>
      <c r="B181" s="342"/>
      <c r="C181" s="342"/>
      <c r="D181" s="342"/>
      <c r="E181" s="342"/>
      <c r="F181" s="91"/>
      <c r="G181" s="92"/>
    </row>
    <row r="182" spans="1:7">
      <c r="A182" s="213"/>
      <c r="B182" s="342"/>
      <c r="C182" s="342"/>
      <c r="D182" s="342"/>
      <c r="E182" s="342"/>
      <c r="F182" s="91"/>
      <c r="G182" s="92"/>
    </row>
    <row r="183" spans="1:7" ht="28.5" customHeight="1">
      <c r="A183" s="213"/>
      <c r="B183" s="342"/>
      <c r="C183" s="342"/>
      <c r="D183" s="342"/>
      <c r="E183" s="342"/>
      <c r="F183" s="91"/>
      <c r="G183" s="92"/>
    </row>
    <row r="184" spans="1:7" ht="140.25" customHeight="1">
      <c r="A184" s="213"/>
      <c r="B184" s="342" t="s">
        <v>1201</v>
      </c>
      <c r="C184" s="342"/>
      <c r="D184" s="342"/>
      <c r="E184" s="342"/>
      <c r="F184" s="91"/>
      <c r="G184" s="92"/>
    </row>
    <row r="185" spans="1:7">
      <c r="A185" s="213"/>
      <c r="B185" s="111"/>
      <c r="C185" s="93"/>
      <c r="D185" s="94"/>
      <c r="E185" s="95"/>
      <c r="F185" s="91"/>
      <c r="G185" s="92"/>
    </row>
    <row r="186" spans="1:7" ht="213.75" customHeight="1">
      <c r="A186" s="213" t="s">
        <v>53</v>
      </c>
      <c r="B186" s="245" t="s">
        <v>1156</v>
      </c>
      <c r="C186" s="93"/>
      <c r="D186" s="94"/>
      <c r="E186" s="244"/>
      <c r="F186" s="91"/>
      <c r="G186" s="92"/>
    </row>
    <row r="187" spans="1:7">
      <c r="A187" s="213"/>
      <c r="B187" s="245" t="s">
        <v>758</v>
      </c>
      <c r="C187" s="93">
        <v>10.1</v>
      </c>
      <c r="D187" s="94" t="s">
        <v>14</v>
      </c>
      <c r="E187" s="244"/>
      <c r="F187" s="91"/>
      <c r="G187" s="92">
        <f>C187*E187</f>
        <v>0</v>
      </c>
    </row>
    <row r="188" spans="1:7">
      <c r="A188" s="213"/>
      <c r="B188" s="245" t="s">
        <v>759</v>
      </c>
      <c r="C188" s="93">
        <v>6.8</v>
      </c>
      <c r="D188" s="94" t="s">
        <v>14</v>
      </c>
      <c r="E188" s="244"/>
      <c r="F188" s="91"/>
      <c r="G188" s="92">
        <f>C188*E188</f>
        <v>0</v>
      </c>
    </row>
    <row r="189" spans="1:7">
      <c r="A189" s="86"/>
      <c r="B189" s="245" t="s">
        <v>794</v>
      </c>
      <c r="C189" s="93">
        <v>5.8</v>
      </c>
      <c r="D189" s="94" t="s">
        <v>14</v>
      </c>
      <c r="E189" s="244"/>
      <c r="F189" s="91"/>
      <c r="G189" s="92">
        <f>C189*E189</f>
        <v>0</v>
      </c>
    </row>
    <row r="190" spans="1:7">
      <c r="A190" s="213"/>
      <c r="B190" s="111"/>
      <c r="C190" s="93"/>
      <c r="D190" s="94"/>
      <c r="E190" s="244"/>
      <c r="F190" s="91"/>
      <c r="G190" s="92"/>
    </row>
    <row r="191" spans="1:7" ht="248.25" customHeight="1">
      <c r="A191" s="213" t="s">
        <v>54</v>
      </c>
      <c r="B191" s="245" t="s">
        <v>1160</v>
      </c>
      <c r="C191" s="93"/>
      <c r="D191" s="94"/>
      <c r="E191" s="244"/>
      <c r="F191" s="91"/>
      <c r="G191" s="92"/>
    </row>
    <row r="192" spans="1:7">
      <c r="A192" s="213"/>
      <c r="B192" s="245" t="s">
        <v>758</v>
      </c>
      <c r="C192" s="93">
        <v>211</v>
      </c>
      <c r="D192" s="94" t="s">
        <v>14</v>
      </c>
      <c r="E192" s="244"/>
      <c r="F192" s="91"/>
      <c r="G192" s="92">
        <f>C192*E192</f>
        <v>0</v>
      </c>
    </row>
    <row r="193" spans="1:7">
      <c r="A193" s="213"/>
      <c r="B193" s="245" t="s">
        <v>759</v>
      </c>
      <c r="C193" s="93">
        <v>320</v>
      </c>
      <c r="D193" s="94" t="s">
        <v>14</v>
      </c>
      <c r="E193" s="244"/>
      <c r="F193" s="91"/>
      <c r="G193" s="92">
        <f>C193*E193</f>
        <v>0</v>
      </c>
    </row>
    <row r="194" spans="1:7">
      <c r="A194" s="213"/>
      <c r="B194" s="245" t="s">
        <v>794</v>
      </c>
      <c r="C194" s="93">
        <v>150.5</v>
      </c>
      <c r="D194" s="94" t="s">
        <v>14</v>
      </c>
      <c r="E194" s="244"/>
      <c r="F194" s="91"/>
      <c r="G194" s="92">
        <f>C194*E194</f>
        <v>0</v>
      </c>
    </row>
    <row r="195" spans="1:7">
      <c r="A195" s="213"/>
      <c r="B195" s="111"/>
      <c r="C195" s="93"/>
      <c r="D195" s="94"/>
      <c r="E195" s="244"/>
      <c r="F195" s="91"/>
      <c r="G195" s="92"/>
    </row>
    <row r="196" spans="1:7" ht="79.5" customHeight="1">
      <c r="A196" s="213" t="s">
        <v>55</v>
      </c>
      <c r="B196" s="245" t="s">
        <v>1172</v>
      </c>
      <c r="C196" s="93"/>
      <c r="D196" s="94"/>
      <c r="E196" s="244"/>
      <c r="F196" s="91"/>
      <c r="G196" s="92"/>
    </row>
    <row r="197" spans="1:7">
      <c r="A197" s="213"/>
      <c r="B197" s="245" t="s">
        <v>1157</v>
      </c>
      <c r="C197" s="93">
        <v>42.2</v>
      </c>
      <c r="D197" s="94" t="s">
        <v>14</v>
      </c>
      <c r="E197" s="244"/>
      <c r="F197" s="91"/>
      <c r="G197" s="92">
        <f>C197*E197</f>
        <v>0</v>
      </c>
    </row>
    <row r="198" spans="1:7">
      <c r="A198" s="213"/>
      <c r="B198" s="245" t="s">
        <v>1158</v>
      </c>
      <c r="C198" s="93">
        <v>64</v>
      </c>
      <c r="D198" s="94" t="s">
        <v>14</v>
      </c>
      <c r="E198" s="244"/>
      <c r="F198" s="91"/>
      <c r="G198" s="92">
        <f>C198*E198</f>
        <v>0</v>
      </c>
    </row>
    <row r="199" spans="1:7">
      <c r="A199" s="213"/>
      <c r="B199" s="245" t="s">
        <v>1159</v>
      </c>
      <c r="C199" s="93">
        <v>30.1</v>
      </c>
      <c r="D199" s="94" t="s">
        <v>14</v>
      </c>
      <c r="E199" s="244"/>
      <c r="F199" s="91"/>
      <c r="G199" s="92">
        <f>C199*E199</f>
        <v>0</v>
      </c>
    </row>
    <row r="200" spans="1:7">
      <c r="A200" s="213"/>
      <c r="B200" s="245"/>
      <c r="C200" s="93"/>
      <c r="D200" s="94"/>
      <c r="E200" s="244"/>
      <c r="F200" s="91"/>
      <c r="G200" s="92"/>
    </row>
    <row r="201" spans="1:7" ht="114.75">
      <c r="A201" s="213" t="s">
        <v>56</v>
      </c>
      <c r="B201" s="245" t="s">
        <v>1161</v>
      </c>
      <c r="C201" s="93"/>
      <c r="D201" s="94"/>
      <c r="E201" s="244"/>
      <c r="F201" s="91"/>
      <c r="G201" s="92"/>
    </row>
    <row r="202" spans="1:7">
      <c r="A202" s="213"/>
      <c r="B202" s="245" t="s">
        <v>758</v>
      </c>
      <c r="C202" s="93">
        <v>211</v>
      </c>
      <c r="D202" s="94" t="s">
        <v>14</v>
      </c>
      <c r="E202" s="244"/>
      <c r="F202" s="91"/>
      <c r="G202" s="92">
        <f>C202*E202</f>
        <v>0</v>
      </c>
    </row>
    <row r="203" spans="1:7">
      <c r="A203" s="213"/>
      <c r="B203" s="245" t="s">
        <v>759</v>
      </c>
      <c r="C203" s="93">
        <v>320</v>
      </c>
      <c r="D203" s="94" t="s">
        <v>14</v>
      </c>
      <c r="E203" s="244"/>
      <c r="F203" s="91"/>
      <c r="G203" s="92">
        <f>C203*E203</f>
        <v>0</v>
      </c>
    </row>
    <row r="204" spans="1:7">
      <c r="A204" s="213"/>
      <c r="B204" s="245" t="s">
        <v>794</v>
      </c>
      <c r="C204" s="93">
        <v>150.5</v>
      </c>
      <c r="D204" s="94" t="s">
        <v>14</v>
      </c>
      <c r="E204" s="244"/>
      <c r="F204" s="91"/>
      <c r="G204" s="92">
        <f>C204*E204</f>
        <v>0</v>
      </c>
    </row>
    <row r="205" spans="1:7">
      <c r="A205" s="213"/>
      <c r="B205" s="245"/>
      <c r="C205" s="93"/>
      <c r="D205" s="94"/>
      <c r="E205" s="244"/>
      <c r="F205" s="91"/>
      <c r="G205" s="92"/>
    </row>
    <row r="206" spans="1:7" ht="51">
      <c r="A206" s="213" t="s">
        <v>115</v>
      </c>
      <c r="B206" s="245" t="s">
        <v>720</v>
      </c>
      <c r="C206" s="93">
        <v>25</v>
      </c>
      <c r="D206" s="94" t="s">
        <v>14</v>
      </c>
      <c r="E206" s="244"/>
      <c r="F206" s="91"/>
      <c r="G206" s="92">
        <f>C206*E206</f>
        <v>0</v>
      </c>
    </row>
    <row r="207" spans="1:7">
      <c r="A207" s="213"/>
      <c r="B207" s="111"/>
      <c r="C207" s="93"/>
      <c r="D207" s="94"/>
      <c r="E207" s="95"/>
      <c r="F207" s="91"/>
      <c r="G207" s="92"/>
    </row>
    <row r="208" spans="1:7">
      <c r="A208" s="104" t="s">
        <v>15</v>
      </c>
      <c r="B208" s="134" t="s">
        <v>751</v>
      </c>
      <c r="C208" s="135"/>
      <c r="D208" s="134"/>
      <c r="E208" s="136"/>
      <c r="F208" s="137">
        <f>SUM(F186:F206)</f>
        <v>0</v>
      </c>
      <c r="G208" s="138">
        <f>SUM(G186:G206)</f>
        <v>0</v>
      </c>
    </row>
    <row r="209" spans="1:7">
      <c r="A209" s="86"/>
      <c r="B209" s="79"/>
      <c r="C209" s="89"/>
      <c r="D209" s="79"/>
      <c r="E209" s="90"/>
      <c r="F209" s="87"/>
      <c r="G209" s="88"/>
    </row>
    <row r="210" spans="1:7">
      <c r="A210" s="86"/>
      <c r="B210" s="79"/>
      <c r="C210" s="89"/>
      <c r="D210" s="79"/>
      <c r="E210" s="90"/>
      <c r="F210" s="87"/>
      <c r="G210" s="88"/>
    </row>
    <row r="211" spans="1:7">
      <c r="A211" s="213" t="s">
        <v>79</v>
      </c>
      <c r="B211" s="111" t="s">
        <v>721</v>
      </c>
      <c r="F211" s="100"/>
      <c r="G211" s="101"/>
    </row>
    <row r="212" spans="1:7">
      <c r="A212" s="213"/>
      <c r="B212" s="111"/>
      <c r="F212" s="100"/>
      <c r="G212" s="101"/>
    </row>
    <row r="213" spans="1:7">
      <c r="A213" s="213"/>
      <c r="B213" s="111" t="s">
        <v>719</v>
      </c>
      <c r="F213" s="100"/>
      <c r="G213" s="101"/>
    </row>
    <row r="214" spans="1:7">
      <c r="A214" s="213"/>
      <c r="B214" s="342" t="s">
        <v>1264</v>
      </c>
      <c r="C214" s="342"/>
      <c r="D214" s="342"/>
      <c r="E214" s="342"/>
      <c r="F214" s="100"/>
      <c r="G214" s="101"/>
    </row>
    <row r="215" spans="1:7">
      <c r="A215" s="213"/>
      <c r="B215" s="342"/>
      <c r="C215" s="342"/>
      <c r="D215" s="342"/>
      <c r="E215" s="342"/>
      <c r="F215" s="100"/>
      <c r="G215" s="101"/>
    </row>
    <row r="216" spans="1:7">
      <c r="A216" s="213"/>
      <c r="B216" s="342"/>
      <c r="C216" s="342"/>
      <c r="D216" s="342"/>
      <c r="E216" s="342"/>
      <c r="F216" s="100"/>
      <c r="G216" s="101"/>
    </row>
    <row r="217" spans="1:7">
      <c r="A217" s="213"/>
      <c r="B217" s="342"/>
      <c r="C217" s="342"/>
      <c r="D217" s="342"/>
      <c r="E217" s="342"/>
      <c r="F217" s="100"/>
      <c r="G217" s="101"/>
    </row>
    <row r="218" spans="1:7">
      <c r="A218" s="213"/>
      <c r="B218" s="342"/>
      <c r="C218" s="342"/>
      <c r="D218" s="342"/>
      <c r="E218" s="342"/>
      <c r="F218" s="100"/>
      <c r="G218" s="101"/>
    </row>
    <row r="219" spans="1:7">
      <c r="A219" s="213"/>
      <c r="B219" s="342"/>
      <c r="C219" s="342"/>
      <c r="D219" s="342"/>
      <c r="E219" s="342"/>
      <c r="F219" s="100"/>
      <c r="G219" s="101"/>
    </row>
    <row r="220" spans="1:7">
      <c r="A220" s="213"/>
      <c r="B220" s="342"/>
      <c r="C220" s="342"/>
      <c r="D220" s="342"/>
      <c r="E220" s="342"/>
      <c r="F220" s="100"/>
      <c r="G220" s="101"/>
    </row>
    <row r="221" spans="1:7">
      <c r="A221" s="213"/>
      <c r="B221" s="342"/>
      <c r="C221" s="342"/>
      <c r="D221" s="342"/>
      <c r="E221" s="342"/>
      <c r="F221" s="100"/>
      <c r="G221" s="101"/>
    </row>
    <row r="222" spans="1:7">
      <c r="A222" s="213"/>
      <c r="B222" s="342"/>
      <c r="C222" s="342"/>
      <c r="D222" s="342"/>
      <c r="E222" s="342"/>
      <c r="F222" s="100"/>
      <c r="G222" s="101"/>
    </row>
    <row r="223" spans="1:7">
      <c r="A223" s="213"/>
      <c r="B223" s="342"/>
      <c r="C223" s="342"/>
      <c r="D223" s="342"/>
      <c r="E223" s="342"/>
      <c r="F223" s="100"/>
      <c r="G223" s="101"/>
    </row>
    <row r="224" spans="1:7">
      <c r="A224" s="213"/>
      <c r="B224" s="342"/>
      <c r="C224" s="342"/>
      <c r="D224" s="342"/>
      <c r="E224" s="342"/>
      <c r="F224" s="100"/>
      <c r="G224" s="101"/>
    </row>
    <row r="225" spans="1:7">
      <c r="A225" s="213"/>
      <c r="B225" s="342"/>
      <c r="C225" s="342"/>
      <c r="D225" s="342"/>
      <c r="E225" s="342"/>
      <c r="F225" s="100"/>
      <c r="G225" s="101"/>
    </row>
    <row r="226" spans="1:7">
      <c r="A226" s="213"/>
      <c r="B226" s="342"/>
      <c r="C226" s="342"/>
      <c r="D226" s="342"/>
      <c r="E226" s="342"/>
      <c r="F226" s="100"/>
      <c r="G226" s="101"/>
    </row>
    <row r="227" spans="1:7">
      <c r="A227" s="213"/>
      <c r="B227" s="342"/>
      <c r="C227" s="342"/>
      <c r="D227" s="342"/>
      <c r="E227" s="342"/>
      <c r="F227" s="100"/>
      <c r="G227" s="101"/>
    </row>
    <row r="228" spans="1:7">
      <c r="A228" s="213"/>
      <c r="B228" s="342"/>
      <c r="C228" s="342"/>
      <c r="D228" s="342"/>
      <c r="E228" s="342"/>
      <c r="F228" s="100"/>
      <c r="G228" s="101"/>
    </row>
    <row r="229" spans="1:7">
      <c r="A229" s="213"/>
      <c r="B229" s="342"/>
      <c r="C229" s="342"/>
      <c r="D229" s="342"/>
      <c r="E229" s="342"/>
      <c r="F229" s="100"/>
      <c r="G229" s="101"/>
    </row>
    <row r="230" spans="1:7">
      <c r="A230" s="213"/>
      <c r="B230" s="342"/>
      <c r="C230" s="342"/>
      <c r="D230" s="342"/>
      <c r="E230" s="342"/>
      <c r="F230" s="100"/>
      <c r="G230" s="101"/>
    </row>
    <row r="231" spans="1:7">
      <c r="A231" s="213"/>
      <c r="B231" s="342"/>
      <c r="C231" s="342"/>
      <c r="D231" s="342"/>
      <c r="E231" s="342"/>
      <c r="F231" s="100"/>
      <c r="G231" s="101"/>
    </row>
    <row r="232" spans="1:7">
      <c r="A232" s="213"/>
      <c r="B232" s="342"/>
      <c r="C232" s="342"/>
      <c r="D232" s="342"/>
      <c r="E232" s="342"/>
      <c r="F232" s="100"/>
      <c r="G232" s="101"/>
    </row>
    <row r="233" spans="1:7">
      <c r="A233" s="213"/>
      <c r="B233" s="342"/>
      <c r="C233" s="342"/>
      <c r="D233" s="342"/>
      <c r="E233" s="342"/>
      <c r="F233" s="100"/>
      <c r="G233" s="101"/>
    </row>
    <row r="234" spans="1:7">
      <c r="A234" s="213"/>
      <c r="B234" s="342"/>
      <c r="C234" s="342"/>
      <c r="D234" s="342"/>
      <c r="E234" s="342"/>
      <c r="F234" s="100"/>
      <c r="G234" s="101"/>
    </row>
    <row r="235" spans="1:7">
      <c r="A235" s="213"/>
      <c r="B235" s="342"/>
      <c r="C235" s="342"/>
      <c r="D235" s="342"/>
      <c r="E235" s="342"/>
      <c r="F235" s="100"/>
      <c r="G235" s="101"/>
    </row>
    <row r="236" spans="1:7">
      <c r="A236" s="213"/>
      <c r="B236" s="342"/>
      <c r="C236" s="342"/>
      <c r="D236" s="342"/>
      <c r="E236" s="342"/>
      <c r="F236" s="100"/>
      <c r="G236" s="101"/>
    </row>
    <row r="237" spans="1:7">
      <c r="A237" s="213"/>
      <c r="B237" s="342"/>
      <c r="C237" s="342"/>
      <c r="D237" s="342"/>
      <c r="E237" s="342"/>
      <c r="F237" s="100"/>
      <c r="G237" s="101"/>
    </row>
    <row r="238" spans="1:7">
      <c r="A238" s="213"/>
      <c r="B238" s="342"/>
      <c r="C238" s="342"/>
      <c r="D238" s="342"/>
      <c r="E238" s="342"/>
      <c r="F238" s="100"/>
      <c r="G238" s="101"/>
    </row>
    <row r="239" spans="1:7">
      <c r="A239" s="213"/>
      <c r="B239" s="342"/>
      <c r="C239" s="342"/>
      <c r="D239" s="342"/>
      <c r="E239" s="342"/>
      <c r="F239" s="100"/>
      <c r="G239" s="101"/>
    </row>
    <row r="240" spans="1:7">
      <c r="A240" s="213"/>
      <c r="B240" s="342"/>
      <c r="C240" s="342"/>
      <c r="D240" s="342"/>
      <c r="E240" s="342"/>
      <c r="F240" s="100"/>
      <c r="G240" s="101"/>
    </row>
    <row r="241" spans="1:7">
      <c r="A241" s="213"/>
      <c r="B241" s="342"/>
      <c r="C241" s="342"/>
      <c r="D241" s="342"/>
      <c r="E241" s="342"/>
      <c r="F241" s="100"/>
      <c r="G241" s="101"/>
    </row>
    <row r="242" spans="1:7">
      <c r="A242" s="213"/>
      <c r="B242" s="342"/>
      <c r="C242" s="342"/>
      <c r="D242" s="342"/>
      <c r="E242" s="342"/>
      <c r="F242" s="100"/>
      <c r="G242" s="101"/>
    </row>
    <row r="243" spans="1:7">
      <c r="A243" s="213"/>
      <c r="B243" s="342"/>
      <c r="C243" s="342"/>
      <c r="D243" s="342"/>
      <c r="E243" s="342"/>
      <c r="F243" s="100"/>
      <c r="G243" s="101"/>
    </row>
    <row r="244" spans="1:7">
      <c r="A244" s="213"/>
      <c r="B244" s="342"/>
      <c r="C244" s="342"/>
      <c r="D244" s="342"/>
      <c r="E244" s="342"/>
      <c r="F244" s="100"/>
      <c r="G244" s="101"/>
    </row>
    <row r="245" spans="1:7">
      <c r="A245" s="213"/>
      <c r="B245" s="342"/>
      <c r="C245" s="342"/>
      <c r="D245" s="342"/>
      <c r="E245" s="342"/>
      <c r="F245" s="100"/>
      <c r="G245" s="101"/>
    </row>
    <row r="246" spans="1:7">
      <c r="A246" s="213"/>
      <c r="B246" s="342"/>
      <c r="C246" s="342"/>
      <c r="D246" s="342"/>
      <c r="E246" s="342"/>
      <c r="F246" s="100"/>
      <c r="G246" s="101"/>
    </row>
    <row r="247" spans="1:7">
      <c r="A247" s="213"/>
      <c r="B247" s="342"/>
      <c r="C247" s="342"/>
      <c r="D247" s="342"/>
      <c r="E247" s="342"/>
      <c r="F247" s="100"/>
      <c r="G247" s="101"/>
    </row>
    <row r="248" spans="1:7">
      <c r="A248" s="213"/>
      <c r="B248" s="342"/>
      <c r="C248" s="342"/>
      <c r="D248" s="342"/>
      <c r="E248" s="342"/>
      <c r="F248" s="100"/>
      <c r="G248" s="101"/>
    </row>
    <row r="249" spans="1:7">
      <c r="A249" s="213"/>
      <c r="B249" s="342"/>
      <c r="C249" s="342"/>
      <c r="D249" s="342"/>
      <c r="E249" s="342"/>
      <c r="F249" s="100"/>
      <c r="G249" s="101"/>
    </row>
    <row r="250" spans="1:7">
      <c r="A250" s="213"/>
      <c r="B250" s="342"/>
      <c r="C250" s="342"/>
      <c r="D250" s="342"/>
      <c r="E250" s="342"/>
      <c r="F250" s="100"/>
      <c r="G250" s="101"/>
    </row>
    <row r="251" spans="1:7">
      <c r="A251" s="213"/>
      <c r="B251" s="342"/>
      <c r="C251" s="342"/>
      <c r="D251" s="342"/>
      <c r="E251" s="342"/>
      <c r="F251" s="100"/>
      <c r="G251" s="101"/>
    </row>
    <row r="252" spans="1:7">
      <c r="F252" s="100"/>
      <c r="G252" s="101"/>
    </row>
    <row r="253" spans="1:7" ht="51">
      <c r="A253" s="111" t="s">
        <v>17</v>
      </c>
      <c r="B253" s="245" t="s">
        <v>722</v>
      </c>
      <c r="C253" s="93"/>
      <c r="D253" s="94"/>
      <c r="E253" s="244"/>
      <c r="F253" s="91"/>
      <c r="G253" s="92"/>
    </row>
    <row r="254" spans="1:7">
      <c r="A254" s="111"/>
      <c r="B254" s="245" t="s">
        <v>724</v>
      </c>
      <c r="C254" s="93">
        <f>28.4+25.3</f>
        <v>53.7</v>
      </c>
      <c r="D254" s="94" t="s">
        <v>36</v>
      </c>
      <c r="E254" s="244"/>
      <c r="F254" s="91"/>
      <c r="G254" s="92">
        <f>C254*E254</f>
        <v>0</v>
      </c>
    </row>
    <row r="255" spans="1:7">
      <c r="A255" s="246"/>
      <c r="B255" s="245"/>
      <c r="C255" s="93"/>
      <c r="D255" s="94"/>
      <c r="E255" s="244"/>
      <c r="F255" s="91"/>
      <c r="G255" s="92"/>
    </row>
    <row r="256" spans="1:7" ht="51">
      <c r="A256" s="98" t="s">
        <v>18</v>
      </c>
      <c r="B256" s="245" t="s">
        <v>723</v>
      </c>
      <c r="E256" s="247"/>
      <c r="F256" s="100"/>
      <c r="G256" s="101"/>
    </row>
    <row r="257" spans="1:7">
      <c r="B257" s="245" t="s">
        <v>725</v>
      </c>
      <c r="C257" s="93">
        <f>31.4+52.6</f>
        <v>84</v>
      </c>
      <c r="D257" s="94" t="s">
        <v>36</v>
      </c>
      <c r="E257" s="244"/>
      <c r="F257" s="91"/>
      <c r="G257" s="92">
        <f>C257*E257</f>
        <v>0</v>
      </c>
    </row>
    <row r="258" spans="1:7">
      <c r="B258" s="245"/>
      <c r="C258" s="93"/>
      <c r="D258" s="94"/>
      <c r="E258" s="244"/>
      <c r="F258" s="91"/>
      <c r="G258" s="92"/>
    </row>
    <row r="259" spans="1:7" ht="51">
      <c r="A259" s="98" t="s">
        <v>19</v>
      </c>
      <c r="B259" s="245" t="s">
        <v>760</v>
      </c>
      <c r="E259" s="247"/>
      <c r="F259" s="100"/>
      <c r="G259" s="101"/>
    </row>
    <row r="260" spans="1:7">
      <c r="B260" s="245" t="s">
        <v>761</v>
      </c>
      <c r="C260" s="93">
        <v>9.6999999999999993</v>
      </c>
      <c r="D260" s="94" t="s">
        <v>36</v>
      </c>
      <c r="E260" s="244"/>
      <c r="F260" s="91"/>
      <c r="G260" s="92">
        <f>C260*E260</f>
        <v>0</v>
      </c>
    </row>
    <row r="261" spans="1:7">
      <c r="B261" s="245"/>
      <c r="C261" s="93"/>
      <c r="D261" s="94"/>
      <c r="E261" s="95"/>
      <c r="F261" s="91"/>
      <c r="G261" s="92"/>
    </row>
    <row r="262" spans="1:7">
      <c r="A262" s="64"/>
      <c r="B262" s="64"/>
      <c r="C262" s="64"/>
      <c r="D262" s="64"/>
      <c r="E262" s="64"/>
      <c r="F262" s="148"/>
      <c r="G262" s="149"/>
    </row>
    <row r="263" spans="1:7">
      <c r="A263" s="104" t="s">
        <v>16</v>
      </c>
      <c r="B263" s="134" t="s">
        <v>726</v>
      </c>
      <c r="C263" s="135"/>
      <c r="D263" s="134"/>
      <c r="E263" s="136"/>
      <c r="F263" s="137">
        <f>SUM(F252:F261)</f>
        <v>0</v>
      </c>
      <c r="G263" s="138">
        <f>SUM(G252:G261)</f>
        <v>0</v>
      </c>
    </row>
    <row r="264" spans="1:7">
      <c r="A264" s="64"/>
      <c r="B264" s="64"/>
      <c r="C264" s="64"/>
      <c r="D264" s="64"/>
      <c r="E264" s="64"/>
      <c r="F264" s="148"/>
      <c r="G264" s="149"/>
    </row>
    <row r="265" spans="1:7">
      <c r="A265" s="64"/>
      <c r="B265" s="64"/>
      <c r="C265" s="64"/>
      <c r="D265" s="64"/>
      <c r="E265" s="64"/>
      <c r="F265" s="148"/>
      <c r="G265" s="149"/>
    </row>
    <row r="266" spans="1:7">
      <c r="A266" s="213" t="s">
        <v>33</v>
      </c>
      <c r="B266" s="111" t="s">
        <v>727</v>
      </c>
      <c r="F266" s="100"/>
      <c r="G266" s="101"/>
    </row>
    <row r="267" spans="1:7">
      <c r="A267" s="213"/>
      <c r="B267" s="103"/>
      <c r="C267" s="93"/>
      <c r="D267" s="94"/>
      <c r="E267" s="95"/>
      <c r="F267" s="91"/>
      <c r="G267" s="92"/>
    </row>
    <row r="268" spans="1:7">
      <c r="A268" s="213"/>
      <c r="B268" s="103" t="s">
        <v>719</v>
      </c>
      <c r="C268" s="93"/>
      <c r="D268" s="94"/>
      <c r="E268" s="95"/>
      <c r="F268" s="91"/>
      <c r="G268" s="92"/>
    </row>
    <row r="269" spans="1:7" ht="24" customHeight="1">
      <c r="A269" s="213"/>
      <c r="B269" s="345" t="s">
        <v>728</v>
      </c>
      <c r="C269" s="345"/>
      <c r="D269" s="345"/>
      <c r="E269" s="345"/>
      <c r="F269" s="91"/>
      <c r="G269" s="92"/>
    </row>
    <row r="270" spans="1:7">
      <c r="A270" s="213"/>
      <c r="B270" s="345"/>
      <c r="C270" s="345"/>
      <c r="D270" s="345"/>
      <c r="E270" s="345"/>
      <c r="F270" s="91"/>
      <c r="G270" s="92"/>
    </row>
    <row r="271" spans="1:7">
      <c r="A271" s="213"/>
      <c r="B271" s="345"/>
      <c r="C271" s="345"/>
      <c r="D271" s="345"/>
      <c r="E271" s="345"/>
      <c r="F271" s="91"/>
      <c r="G271" s="92"/>
    </row>
    <row r="272" spans="1:7">
      <c r="A272" s="213"/>
      <c r="B272" s="345"/>
      <c r="C272" s="345"/>
      <c r="D272" s="345"/>
      <c r="E272" s="345"/>
      <c r="F272" s="91"/>
      <c r="G272" s="92"/>
    </row>
    <row r="273" spans="1:7">
      <c r="A273" s="213"/>
      <c r="B273" s="345"/>
      <c r="C273" s="345"/>
      <c r="D273" s="345"/>
      <c r="E273" s="345"/>
      <c r="F273" s="91"/>
      <c r="G273" s="92"/>
    </row>
    <row r="274" spans="1:7">
      <c r="A274" s="213"/>
      <c r="B274" s="345"/>
      <c r="C274" s="345"/>
      <c r="D274" s="345"/>
      <c r="E274" s="345"/>
      <c r="F274" s="91"/>
      <c r="G274" s="92"/>
    </row>
    <row r="275" spans="1:7">
      <c r="A275" s="213"/>
      <c r="B275" s="345"/>
      <c r="C275" s="345"/>
      <c r="D275" s="345"/>
      <c r="E275" s="345"/>
      <c r="F275" s="91"/>
      <c r="G275" s="92"/>
    </row>
    <row r="276" spans="1:7">
      <c r="A276" s="213"/>
      <c r="B276" s="345"/>
      <c r="C276" s="345"/>
      <c r="D276" s="345"/>
      <c r="E276" s="345"/>
      <c r="F276" s="91"/>
      <c r="G276" s="92"/>
    </row>
    <row r="277" spans="1:7">
      <c r="A277" s="213"/>
      <c r="B277" s="345"/>
      <c r="C277" s="345"/>
      <c r="D277" s="345"/>
      <c r="E277" s="345"/>
      <c r="F277" s="91"/>
      <c r="G277" s="92"/>
    </row>
    <row r="278" spans="1:7">
      <c r="A278" s="213"/>
      <c r="B278" s="345"/>
      <c r="C278" s="345"/>
      <c r="D278" s="345"/>
      <c r="E278" s="345"/>
      <c r="F278" s="91"/>
      <c r="G278" s="92"/>
    </row>
    <row r="279" spans="1:7">
      <c r="A279" s="213"/>
      <c r="B279" s="345"/>
      <c r="C279" s="345"/>
      <c r="D279" s="345"/>
      <c r="E279" s="345"/>
      <c r="F279" s="91"/>
      <c r="G279" s="92"/>
    </row>
    <row r="280" spans="1:7">
      <c r="A280" s="213"/>
      <c r="B280" s="345"/>
      <c r="C280" s="345"/>
      <c r="D280" s="345"/>
      <c r="E280" s="345"/>
      <c r="F280" s="91"/>
      <c r="G280" s="92"/>
    </row>
    <row r="281" spans="1:7">
      <c r="A281" s="213"/>
      <c r="B281" s="345"/>
      <c r="C281" s="345"/>
      <c r="D281" s="345"/>
      <c r="E281" s="345"/>
      <c r="F281" s="91"/>
      <c r="G281" s="92"/>
    </row>
    <row r="282" spans="1:7">
      <c r="A282" s="213"/>
      <c r="B282" s="345"/>
      <c r="C282" s="345"/>
      <c r="D282" s="345"/>
      <c r="E282" s="345"/>
      <c r="F282" s="91"/>
      <c r="G282" s="92"/>
    </row>
    <row r="283" spans="1:7">
      <c r="A283" s="213"/>
      <c r="B283" s="345"/>
      <c r="C283" s="345"/>
      <c r="D283" s="345"/>
      <c r="E283" s="345"/>
      <c r="F283" s="91"/>
      <c r="G283" s="92"/>
    </row>
    <row r="284" spans="1:7">
      <c r="A284" s="213"/>
      <c r="B284" s="345"/>
      <c r="C284" s="345"/>
      <c r="D284" s="345"/>
      <c r="E284" s="345"/>
      <c r="F284" s="91"/>
      <c r="G284" s="92"/>
    </row>
    <row r="285" spans="1:7">
      <c r="A285" s="213"/>
      <c r="B285" s="345"/>
      <c r="C285" s="345"/>
      <c r="D285" s="345"/>
      <c r="E285" s="345"/>
      <c r="F285" s="91"/>
      <c r="G285" s="92"/>
    </row>
    <row r="286" spans="1:7">
      <c r="A286" s="213"/>
      <c r="B286" s="345"/>
      <c r="C286" s="345"/>
      <c r="D286" s="345"/>
      <c r="E286" s="345"/>
      <c r="F286" s="91"/>
      <c r="G286" s="92"/>
    </row>
    <row r="287" spans="1:7">
      <c r="A287" s="213"/>
      <c r="B287" s="345"/>
      <c r="C287" s="345"/>
      <c r="D287" s="345"/>
      <c r="E287" s="345"/>
      <c r="F287" s="91"/>
      <c r="G287" s="92"/>
    </row>
    <row r="288" spans="1:7">
      <c r="A288" s="213"/>
      <c r="B288" s="345"/>
      <c r="C288" s="345"/>
      <c r="D288" s="345"/>
      <c r="E288" s="345"/>
      <c r="F288" s="91"/>
      <c r="G288" s="92"/>
    </row>
    <row r="289" spans="1:7">
      <c r="A289" s="213"/>
      <c r="B289" s="345"/>
      <c r="C289" s="345"/>
      <c r="D289" s="345"/>
      <c r="E289" s="345"/>
      <c r="F289" s="91"/>
      <c r="G289" s="92"/>
    </row>
    <row r="290" spans="1:7">
      <c r="A290" s="213"/>
      <c r="B290" s="345"/>
      <c r="C290" s="345"/>
      <c r="D290" s="345"/>
      <c r="E290" s="345"/>
      <c r="F290" s="91"/>
      <c r="G290" s="92"/>
    </row>
    <row r="291" spans="1:7" ht="18.75" customHeight="1">
      <c r="A291" s="213"/>
      <c r="B291" s="345"/>
      <c r="C291" s="345"/>
      <c r="D291" s="345"/>
      <c r="E291" s="345"/>
      <c r="F291" s="91"/>
      <c r="G291" s="92"/>
    </row>
    <row r="292" spans="1:7">
      <c r="A292" s="213"/>
      <c r="B292" s="345"/>
      <c r="C292" s="345"/>
      <c r="D292" s="345"/>
      <c r="E292" s="345"/>
      <c r="F292" s="91"/>
      <c r="G292" s="92"/>
    </row>
    <row r="293" spans="1:7">
      <c r="A293" s="213"/>
      <c r="B293" s="345"/>
      <c r="C293" s="345"/>
      <c r="D293" s="345"/>
      <c r="E293" s="345"/>
      <c r="F293" s="91"/>
      <c r="G293" s="92"/>
    </row>
    <row r="294" spans="1:7">
      <c r="A294" s="213"/>
      <c r="B294" s="345"/>
      <c r="C294" s="345"/>
      <c r="D294" s="345"/>
      <c r="E294" s="345"/>
      <c r="F294" s="91"/>
      <c r="G294" s="92"/>
    </row>
    <row r="295" spans="1:7">
      <c r="A295" s="213"/>
      <c r="B295" s="345"/>
      <c r="C295" s="345"/>
      <c r="D295" s="345"/>
      <c r="E295" s="345"/>
      <c r="F295" s="91"/>
      <c r="G295" s="92"/>
    </row>
    <row r="296" spans="1:7">
      <c r="A296" s="213"/>
      <c r="B296" s="345"/>
      <c r="C296" s="345"/>
      <c r="D296" s="345"/>
      <c r="E296" s="345"/>
      <c r="F296" s="91"/>
      <c r="G296" s="92"/>
    </row>
    <row r="297" spans="1:7">
      <c r="A297" s="213"/>
      <c r="B297" s="345"/>
      <c r="C297" s="345"/>
      <c r="D297" s="345"/>
      <c r="E297" s="345"/>
      <c r="F297" s="91"/>
      <c r="G297" s="92"/>
    </row>
    <row r="298" spans="1:7">
      <c r="A298" s="213"/>
      <c r="B298" s="345"/>
      <c r="C298" s="345"/>
      <c r="D298" s="345"/>
      <c r="E298" s="345"/>
      <c r="F298" s="91"/>
      <c r="G298" s="92"/>
    </row>
    <row r="299" spans="1:7">
      <c r="A299" s="213"/>
      <c r="B299" s="345"/>
      <c r="C299" s="345"/>
      <c r="D299" s="345"/>
      <c r="E299" s="345"/>
      <c r="F299" s="91"/>
      <c r="G299" s="92"/>
    </row>
    <row r="300" spans="1:7">
      <c r="A300" s="213"/>
      <c r="B300" s="345"/>
      <c r="C300" s="345"/>
      <c r="D300" s="345"/>
      <c r="E300" s="345"/>
      <c r="F300" s="91"/>
      <c r="G300" s="92"/>
    </row>
    <row r="301" spans="1:7" ht="15.75" customHeight="1">
      <c r="A301" s="213"/>
      <c r="B301" s="345"/>
      <c r="C301" s="345"/>
      <c r="D301" s="345"/>
      <c r="E301" s="345"/>
      <c r="F301" s="91"/>
      <c r="G301" s="92"/>
    </row>
    <row r="302" spans="1:7">
      <c r="A302" s="213"/>
      <c r="B302" s="103"/>
      <c r="C302" s="93"/>
      <c r="D302" s="94"/>
      <c r="E302" s="95"/>
      <c r="F302" s="91"/>
      <c r="G302" s="92"/>
    </row>
    <row r="303" spans="1:7">
      <c r="A303" s="340" t="s">
        <v>762</v>
      </c>
      <c r="B303" s="340"/>
      <c r="C303" s="340"/>
      <c r="D303" s="94"/>
      <c r="E303" s="95"/>
      <c r="F303" s="91"/>
      <c r="G303" s="92"/>
    </row>
    <row r="304" spans="1:7">
      <c r="A304" s="213"/>
      <c r="B304" s="103"/>
      <c r="C304" s="93"/>
      <c r="D304" s="94"/>
      <c r="E304" s="95"/>
      <c r="F304" s="91"/>
      <c r="G304" s="92"/>
    </row>
    <row r="305" spans="1:7" ht="37.5" customHeight="1">
      <c r="A305" s="213" t="s">
        <v>26</v>
      </c>
      <c r="B305" s="103" t="s">
        <v>729</v>
      </c>
      <c r="C305" s="93">
        <v>3</v>
      </c>
      <c r="D305" s="94" t="s">
        <v>20</v>
      </c>
      <c r="E305" s="244"/>
      <c r="F305" s="91"/>
      <c r="G305" s="92">
        <f>C305*E305</f>
        <v>0</v>
      </c>
    </row>
    <row r="306" spans="1:7">
      <c r="A306" s="213"/>
      <c r="B306" s="103"/>
      <c r="C306" s="93"/>
      <c r="D306" s="94"/>
      <c r="E306" s="244"/>
      <c r="F306" s="91"/>
      <c r="G306" s="92"/>
    </row>
    <row r="307" spans="1:7" ht="132.75" customHeight="1">
      <c r="A307" s="213" t="s">
        <v>27</v>
      </c>
      <c r="B307" s="103" t="s">
        <v>730</v>
      </c>
      <c r="C307" s="93">
        <v>2</v>
      </c>
      <c r="D307" s="94" t="s">
        <v>20</v>
      </c>
      <c r="E307" s="244"/>
      <c r="F307" s="91"/>
      <c r="G307" s="92">
        <f>C307*E307</f>
        <v>0</v>
      </c>
    </row>
    <row r="308" spans="1:7">
      <c r="A308" s="213"/>
      <c r="B308" s="103"/>
      <c r="C308" s="93"/>
      <c r="D308" s="94"/>
      <c r="E308" s="244"/>
      <c r="F308" s="91"/>
      <c r="G308" s="92"/>
    </row>
    <row r="309" spans="1:7" ht="140.25">
      <c r="A309" s="213" t="s">
        <v>87</v>
      </c>
      <c r="B309" s="103" t="s">
        <v>731</v>
      </c>
      <c r="C309" s="93">
        <v>2</v>
      </c>
      <c r="D309" s="94" t="s">
        <v>20</v>
      </c>
      <c r="E309" s="244"/>
      <c r="F309" s="91"/>
      <c r="G309" s="92">
        <f>C309*E309</f>
        <v>0</v>
      </c>
    </row>
    <row r="310" spans="1:7">
      <c r="A310" s="213"/>
      <c r="B310" s="103"/>
      <c r="C310" s="93"/>
      <c r="D310" s="94"/>
      <c r="E310" s="244"/>
      <c r="F310" s="91"/>
      <c r="G310" s="92"/>
    </row>
    <row r="311" spans="1:7" ht="127.5">
      <c r="A311" s="213" t="s">
        <v>368</v>
      </c>
      <c r="B311" s="103" t="s">
        <v>732</v>
      </c>
      <c r="C311" s="93">
        <v>3</v>
      </c>
      <c r="D311" s="94" t="s">
        <v>20</v>
      </c>
      <c r="E311" s="244"/>
      <c r="F311" s="91"/>
      <c r="G311" s="92">
        <f>C311*E311</f>
        <v>0</v>
      </c>
    </row>
    <row r="312" spans="1:7">
      <c r="A312" s="213"/>
      <c r="B312" s="103"/>
      <c r="C312" s="93"/>
      <c r="D312" s="94"/>
      <c r="E312" s="244"/>
      <c r="F312" s="91"/>
      <c r="G312" s="92"/>
    </row>
    <row r="313" spans="1:7" ht="76.5">
      <c r="A313" s="213" t="s">
        <v>369</v>
      </c>
      <c r="B313" s="103" t="s">
        <v>733</v>
      </c>
      <c r="C313" s="93">
        <v>10</v>
      </c>
      <c r="D313" s="94" t="s">
        <v>36</v>
      </c>
      <c r="E313" s="244"/>
      <c r="F313" s="91"/>
      <c r="G313" s="92">
        <f>C313*E313</f>
        <v>0</v>
      </c>
    </row>
    <row r="314" spans="1:7">
      <c r="A314" s="213"/>
      <c r="B314" s="103"/>
      <c r="C314" s="93"/>
      <c r="D314" s="94"/>
      <c r="E314" s="244"/>
      <c r="F314" s="91"/>
      <c r="G314" s="92"/>
    </row>
    <row r="315" spans="1:7" ht="38.25">
      <c r="A315" s="213" t="s">
        <v>370</v>
      </c>
      <c r="B315" s="103" t="s">
        <v>734</v>
      </c>
      <c r="C315" s="93">
        <v>11.3</v>
      </c>
      <c r="D315" s="94" t="s">
        <v>36</v>
      </c>
      <c r="E315" s="244"/>
      <c r="F315" s="91"/>
      <c r="G315" s="92">
        <f>C315*E315</f>
        <v>0</v>
      </c>
    </row>
    <row r="316" spans="1:7">
      <c r="A316" s="213"/>
      <c r="B316" s="103"/>
      <c r="C316" s="93"/>
      <c r="D316" s="94"/>
      <c r="E316" s="244"/>
      <c r="F316" s="91"/>
      <c r="G316" s="92"/>
    </row>
    <row r="317" spans="1:7" ht="63.75">
      <c r="A317" s="213" t="s">
        <v>371</v>
      </c>
      <c r="B317" s="103" t="s">
        <v>735</v>
      </c>
      <c r="C317" s="93">
        <v>4</v>
      </c>
      <c r="D317" s="94" t="s">
        <v>20</v>
      </c>
      <c r="E317" s="244"/>
      <c r="F317" s="91"/>
      <c r="G317" s="92">
        <f>C317*E317</f>
        <v>0</v>
      </c>
    </row>
    <row r="318" spans="1:7">
      <c r="A318" s="213"/>
      <c r="B318" s="103"/>
      <c r="C318" s="93"/>
      <c r="D318" s="94"/>
      <c r="E318" s="244"/>
      <c r="F318" s="91"/>
      <c r="G318" s="92"/>
    </row>
    <row r="319" spans="1:7" ht="63.75">
      <c r="A319" s="213" t="s">
        <v>372</v>
      </c>
      <c r="B319" s="103" t="s">
        <v>736</v>
      </c>
      <c r="C319" s="93">
        <v>4</v>
      </c>
      <c r="D319" s="94" t="s">
        <v>20</v>
      </c>
      <c r="E319" s="244"/>
      <c r="F319" s="91"/>
      <c r="G319" s="92">
        <f>C319*E319</f>
        <v>0</v>
      </c>
    </row>
    <row r="320" spans="1:7">
      <c r="A320" s="213"/>
      <c r="B320" s="103"/>
      <c r="C320" s="93"/>
      <c r="D320" s="94"/>
      <c r="E320" s="244"/>
      <c r="F320" s="91"/>
      <c r="G320" s="92"/>
    </row>
    <row r="321" spans="1:7" ht="89.25">
      <c r="A321" s="213" t="s">
        <v>373</v>
      </c>
      <c r="B321" s="103" t="s">
        <v>737</v>
      </c>
      <c r="C321" s="93">
        <v>62.35</v>
      </c>
      <c r="D321" s="94" t="s">
        <v>36</v>
      </c>
      <c r="E321" s="244"/>
      <c r="F321" s="91"/>
      <c r="G321" s="92">
        <f>C321*E321</f>
        <v>0</v>
      </c>
    </row>
    <row r="322" spans="1:7">
      <c r="A322" s="213"/>
      <c r="B322" s="103"/>
      <c r="C322" s="93"/>
      <c r="D322" s="94"/>
      <c r="E322" s="244"/>
      <c r="F322" s="91"/>
      <c r="G322" s="92"/>
    </row>
    <row r="323" spans="1:7" ht="76.5">
      <c r="A323" s="213" t="s">
        <v>374</v>
      </c>
      <c r="B323" s="103" t="s">
        <v>738</v>
      </c>
      <c r="C323" s="93">
        <v>17</v>
      </c>
      <c r="D323" s="94" t="s">
        <v>36</v>
      </c>
      <c r="E323" s="244"/>
      <c r="F323" s="91"/>
      <c r="G323" s="92">
        <f>C323*E323</f>
        <v>0</v>
      </c>
    </row>
    <row r="324" spans="1:7">
      <c r="A324" s="213"/>
      <c r="B324" s="103"/>
      <c r="C324" s="93"/>
      <c r="D324" s="94"/>
      <c r="E324" s="244"/>
      <c r="F324" s="91"/>
      <c r="G324" s="92"/>
    </row>
    <row r="325" spans="1:7" ht="76.5">
      <c r="A325" s="213" t="s">
        <v>858</v>
      </c>
      <c r="B325" s="103" t="s">
        <v>739</v>
      </c>
      <c r="C325" s="93">
        <v>17</v>
      </c>
      <c r="D325" s="94" t="s">
        <v>36</v>
      </c>
      <c r="E325" s="244"/>
      <c r="F325" s="91"/>
      <c r="G325" s="92">
        <f>C325*E325</f>
        <v>0</v>
      </c>
    </row>
    <row r="326" spans="1:7">
      <c r="A326" s="213"/>
      <c r="B326" s="103"/>
      <c r="C326" s="93"/>
      <c r="D326" s="94"/>
      <c r="E326" s="244"/>
      <c r="F326" s="91"/>
      <c r="G326" s="92"/>
    </row>
    <row r="327" spans="1:7" ht="76.5">
      <c r="A327" s="213" t="s">
        <v>859</v>
      </c>
      <c r="B327" s="103" t="s">
        <v>740</v>
      </c>
      <c r="C327" s="93">
        <v>16.850000000000001</v>
      </c>
      <c r="D327" s="94" t="s">
        <v>36</v>
      </c>
      <c r="E327" s="244"/>
      <c r="F327" s="91"/>
      <c r="G327" s="92">
        <f>C327*E327</f>
        <v>0</v>
      </c>
    </row>
    <row r="328" spans="1:7">
      <c r="A328" s="213"/>
      <c r="B328" s="103"/>
      <c r="C328" s="93"/>
      <c r="D328" s="94"/>
      <c r="E328" s="244"/>
      <c r="F328" s="91"/>
      <c r="G328" s="92"/>
    </row>
    <row r="329" spans="1:7" ht="76.5">
      <c r="A329" s="213" t="s">
        <v>860</v>
      </c>
      <c r="B329" s="103" t="s">
        <v>741</v>
      </c>
      <c r="C329" s="93">
        <v>11.4</v>
      </c>
      <c r="D329" s="94" t="s">
        <v>36</v>
      </c>
      <c r="E329" s="244"/>
      <c r="F329" s="91"/>
      <c r="G329" s="92">
        <f>C329*E329</f>
        <v>0</v>
      </c>
    </row>
    <row r="330" spans="1:7">
      <c r="A330" s="213"/>
      <c r="B330" s="103"/>
      <c r="C330" s="93"/>
      <c r="D330" s="94"/>
      <c r="E330" s="244"/>
      <c r="F330" s="91"/>
      <c r="G330" s="92"/>
    </row>
    <row r="331" spans="1:7" ht="76.5">
      <c r="A331" s="213" t="s">
        <v>861</v>
      </c>
      <c r="B331" s="103" t="s">
        <v>742</v>
      </c>
      <c r="C331" s="93">
        <v>15.9</v>
      </c>
      <c r="D331" s="94" t="s">
        <v>36</v>
      </c>
      <c r="E331" s="244"/>
      <c r="F331" s="91"/>
      <c r="G331" s="92">
        <f>C331*E331</f>
        <v>0</v>
      </c>
    </row>
    <row r="332" spans="1:7">
      <c r="A332" s="213"/>
      <c r="B332" s="103"/>
      <c r="C332" s="93"/>
      <c r="D332" s="94"/>
      <c r="E332" s="244"/>
      <c r="F332" s="91"/>
      <c r="G332" s="92"/>
    </row>
    <row r="333" spans="1:7" ht="76.5">
      <c r="A333" s="213" t="s">
        <v>862</v>
      </c>
      <c r="B333" s="103" t="s">
        <v>743</v>
      </c>
      <c r="C333" s="93">
        <v>31.2</v>
      </c>
      <c r="D333" s="94" t="s">
        <v>36</v>
      </c>
      <c r="E333" s="244"/>
      <c r="F333" s="91"/>
      <c r="G333" s="92">
        <f>C333*E333</f>
        <v>0</v>
      </c>
    </row>
    <row r="334" spans="1:7">
      <c r="A334" s="213"/>
      <c r="B334" s="103"/>
      <c r="C334" s="93"/>
      <c r="D334" s="94"/>
      <c r="E334" s="244"/>
      <c r="F334" s="91"/>
      <c r="G334" s="92"/>
    </row>
    <row r="335" spans="1:7" ht="76.5">
      <c r="A335" s="213" t="s">
        <v>863</v>
      </c>
      <c r="B335" s="103" t="s">
        <v>744</v>
      </c>
      <c r="C335" s="93">
        <v>16.850000000000001</v>
      </c>
      <c r="D335" s="94" t="s">
        <v>36</v>
      </c>
      <c r="E335" s="244"/>
      <c r="F335" s="91"/>
      <c r="G335" s="92">
        <f>C335*E335</f>
        <v>0</v>
      </c>
    </row>
    <row r="336" spans="1:7">
      <c r="A336" s="213"/>
      <c r="B336" s="103"/>
      <c r="C336" s="93"/>
      <c r="D336" s="94"/>
      <c r="E336" s="244"/>
      <c r="F336" s="91"/>
      <c r="G336" s="92"/>
    </row>
    <row r="337" spans="1:7" ht="76.5">
      <c r="A337" s="213" t="s">
        <v>864</v>
      </c>
      <c r="B337" s="103" t="s">
        <v>745</v>
      </c>
      <c r="C337" s="93">
        <v>14.5</v>
      </c>
      <c r="D337" s="94" t="s">
        <v>36</v>
      </c>
      <c r="E337" s="244"/>
      <c r="F337" s="91"/>
      <c r="G337" s="92">
        <f>C337*E337</f>
        <v>0</v>
      </c>
    </row>
    <row r="338" spans="1:7">
      <c r="A338" s="213"/>
      <c r="B338" s="103"/>
      <c r="C338" s="93"/>
      <c r="D338" s="94"/>
      <c r="E338" s="244"/>
      <c r="F338" s="91"/>
      <c r="G338" s="92"/>
    </row>
    <row r="339" spans="1:7" ht="76.5">
      <c r="A339" s="213" t="s">
        <v>865</v>
      </c>
      <c r="B339" s="103" t="s">
        <v>746</v>
      </c>
      <c r="C339" s="93">
        <v>16</v>
      </c>
      <c r="D339" s="94" t="s">
        <v>36</v>
      </c>
      <c r="E339" s="244"/>
      <c r="F339" s="91"/>
      <c r="G339" s="92">
        <f>C339*E339</f>
        <v>0</v>
      </c>
    </row>
    <row r="340" spans="1:7">
      <c r="A340" s="213"/>
      <c r="B340" s="103"/>
      <c r="C340" s="93"/>
      <c r="D340" s="94"/>
      <c r="E340" s="244"/>
      <c r="F340" s="91"/>
      <c r="G340" s="92"/>
    </row>
    <row r="341" spans="1:7" ht="76.5">
      <c r="A341" s="213" t="s">
        <v>866</v>
      </c>
      <c r="B341" s="103" t="s">
        <v>747</v>
      </c>
      <c r="C341" s="93">
        <v>11.8</v>
      </c>
      <c r="D341" s="94" t="s">
        <v>36</v>
      </c>
      <c r="E341" s="244"/>
      <c r="F341" s="91"/>
      <c r="G341" s="92">
        <f>C341*E341</f>
        <v>0</v>
      </c>
    </row>
    <row r="342" spans="1:7">
      <c r="A342" s="213"/>
      <c r="B342" s="103"/>
      <c r="C342" s="93"/>
      <c r="D342" s="94"/>
      <c r="E342" s="244"/>
      <c r="F342" s="91"/>
      <c r="G342" s="92"/>
    </row>
    <row r="343" spans="1:7" ht="38.25">
      <c r="A343" s="213" t="s">
        <v>867</v>
      </c>
      <c r="B343" s="103" t="s">
        <v>748</v>
      </c>
      <c r="C343" s="93">
        <v>72</v>
      </c>
      <c r="D343" s="94" t="s">
        <v>14</v>
      </c>
      <c r="E343" s="244"/>
      <c r="F343" s="91"/>
      <c r="G343" s="92">
        <f>C343*E343</f>
        <v>0</v>
      </c>
    </row>
    <row r="344" spans="1:7">
      <c r="A344" s="213"/>
      <c r="B344" s="103"/>
      <c r="C344" s="93"/>
      <c r="D344" s="94"/>
      <c r="E344" s="95"/>
      <c r="F344" s="91"/>
      <c r="G344" s="92"/>
    </row>
    <row r="345" spans="1:7">
      <c r="A345" s="340" t="s">
        <v>750</v>
      </c>
      <c r="B345" s="340"/>
      <c r="C345" s="340"/>
      <c r="D345" s="94"/>
      <c r="E345" s="95"/>
      <c r="F345" s="91"/>
      <c r="G345" s="92"/>
    </row>
    <row r="346" spans="1:7">
      <c r="A346" s="213"/>
      <c r="B346" s="103"/>
      <c r="C346" s="93"/>
      <c r="D346" s="94"/>
      <c r="E346" s="95"/>
      <c r="F346" s="91"/>
      <c r="G346" s="92"/>
    </row>
    <row r="347" spans="1:7" ht="25.5">
      <c r="A347" s="213" t="s">
        <v>868</v>
      </c>
      <c r="B347" s="103" t="s">
        <v>729</v>
      </c>
      <c r="C347" s="93">
        <v>3</v>
      </c>
      <c r="D347" s="94" t="s">
        <v>20</v>
      </c>
      <c r="E347" s="244"/>
      <c r="F347" s="91"/>
      <c r="G347" s="92">
        <f>C347*E347</f>
        <v>0</v>
      </c>
    </row>
    <row r="348" spans="1:7">
      <c r="A348" s="213"/>
      <c r="B348" s="103"/>
      <c r="C348" s="93"/>
      <c r="D348" s="94"/>
      <c r="E348" s="244"/>
      <c r="F348" s="91"/>
      <c r="G348" s="92"/>
    </row>
    <row r="349" spans="1:7" ht="76.5">
      <c r="A349" s="213" t="s">
        <v>869</v>
      </c>
      <c r="B349" s="103" t="s">
        <v>763</v>
      </c>
      <c r="C349" s="93">
        <v>9.85</v>
      </c>
      <c r="D349" s="94" t="s">
        <v>36</v>
      </c>
      <c r="E349" s="244"/>
      <c r="F349" s="91"/>
      <c r="G349" s="92">
        <f>C349*E349</f>
        <v>0</v>
      </c>
    </row>
    <row r="350" spans="1:7">
      <c r="A350" s="213"/>
      <c r="B350" s="103"/>
      <c r="C350" s="93"/>
      <c r="D350" s="94"/>
      <c r="E350" s="244"/>
      <c r="F350" s="91"/>
      <c r="G350" s="92"/>
    </row>
    <row r="351" spans="1:7" ht="140.25">
      <c r="A351" s="213" t="s">
        <v>870</v>
      </c>
      <c r="B351" s="103" t="s">
        <v>764</v>
      </c>
      <c r="C351" s="93">
        <v>1</v>
      </c>
      <c r="D351" s="94" t="s">
        <v>20</v>
      </c>
      <c r="E351" s="244"/>
      <c r="F351" s="91"/>
      <c r="G351" s="92">
        <f>C351*E351</f>
        <v>0</v>
      </c>
    </row>
    <row r="352" spans="1:7">
      <c r="A352" s="213"/>
      <c r="B352" s="103"/>
      <c r="C352" s="93"/>
      <c r="D352" s="94"/>
      <c r="E352" s="244"/>
      <c r="F352" s="91"/>
      <c r="G352" s="92"/>
    </row>
    <row r="353" spans="1:7" ht="140.25">
      <c r="A353" s="213" t="s">
        <v>871</v>
      </c>
      <c r="B353" s="103" t="s">
        <v>765</v>
      </c>
      <c r="C353" s="93">
        <v>8</v>
      </c>
      <c r="D353" s="94" t="s">
        <v>20</v>
      </c>
      <c r="E353" s="244"/>
      <c r="F353" s="91"/>
      <c r="G353" s="92">
        <f>C353*E353</f>
        <v>0</v>
      </c>
    </row>
    <row r="354" spans="1:7">
      <c r="A354" s="213"/>
      <c r="B354" s="103"/>
      <c r="C354" s="93"/>
      <c r="D354" s="94"/>
      <c r="E354" s="244"/>
      <c r="F354" s="91"/>
      <c r="G354" s="92"/>
    </row>
    <row r="355" spans="1:7" ht="127.5">
      <c r="A355" s="213" t="s">
        <v>872</v>
      </c>
      <c r="B355" s="103" t="s">
        <v>766</v>
      </c>
      <c r="C355" s="93">
        <v>5</v>
      </c>
      <c r="D355" s="94" t="s">
        <v>20</v>
      </c>
      <c r="E355" s="244"/>
      <c r="F355" s="91"/>
      <c r="G355" s="92">
        <f>C355*E355</f>
        <v>0</v>
      </c>
    </row>
    <row r="356" spans="1:7">
      <c r="A356" s="213"/>
      <c r="B356" s="103"/>
      <c r="C356" s="93"/>
      <c r="D356" s="94"/>
      <c r="E356" s="244"/>
      <c r="F356" s="91"/>
      <c r="G356" s="92"/>
    </row>
    <row r="357" spans="1:7" ht="114.75">
      <c r="A357" s="213" t="s">
        <v>873</v>
      </c>
      <c r="B357" s="103" t="s">
        <v>767</v>
      </c>
      <c r="C357" s="93">
        <v>41</v>
      </c>
      <c r="D357" s="94" t="s">
        <v>20</v>
      </c>
      <c r="E357" s="244"/>
      <c r="F357" s="91"/>
      <c r="G357" s="92">
        <f>C357*E357</f>
        <v>0</v>
      </c>
    </row>
    <row r="358" spans="1:7">
      <c r="A358" s="213"/>
      <c r="B358" s="103"/>
      <c r="C358" s="93"/>
      <c r="D358" s="94"/>
      <c r="E358" s="244"/>
      <c r="F358" s="91"/>
      <c r="G358" s="92"/>
    </row>
    <row r="359" spans="1:7" ht="114.75">
      <c r="A359" s="213" t="s">
        <v>874</v>
      </c>
      <c r="B359" s="103" t="s">
        <v>768</v>
      </c>
      <c r="C359" s="93">
        <v>41</v>
      </c>
      <c r="D359" s="94" t="s">
        <v>20</v>
      </c>
      <c r="E359" s="244"/>
      <c r="F359" s="91"/>
      <c r="G359" s="92">
        <f>C359*E359</f>
        <v>0</v>
      </c>
    </row>
    <row r="360" spans="1:7">
      <c r="A360" s="213"/>
      <c r="B360" s="103"/>
      <c r="C360" s="93"/>
      <c r="D360" s="94"/>
      <c r="E360" s="244"/>
      <c r="F360" s="91"/>
      <c r="G360" s="92"/>
    </row>
    <row r="361" spans="1:7" ht="114.75">
      <c r="A361" s="213" t="s">
        <v>875</v>
      </c>
      <c r="B361" s="103" t="s">
        <v>769</v>
      </c>
      <c r="C361" s="93">
        <v>7.15</v>
      </c>
      <c r="D361" s="94" t="s">
        <v>36</v>
      </c>
      <c r="E361" s="244"/>
      <c r="F361" s="91"/>
      <c r="G361" s="92">
        <f>C361*E361</f>
        <v>0</v>
      </c>
    </row>
    <row r="362" spans="1:7">
      <c r="A362" s="213"/>
      <c r="B362" s="103"/>
      <c r="C362" s="93"/>
      <c r="D362" s="94"/>
      <c r="E362" s="244"/>
      <c r="F362" s="91"/>
      <c r="G362" s="92"/>
    </row>
    <row r="363" spans="1:7" ht="76.5">
      <c r="A363" s="213" t="s">
        <v>876</v>
      </c>
      <c r="B363" s="103" t="s">
        <v>741</v>
      </c>
      <c r="C363" s="93">
        <v>7</v>
      </c>
      <c r="D363" s="94" t="s">
        <v>36</v>
      </c>
      <c r="E363" s="244"/>
      <c r="F363" s="91"/>
      <c r="G363" s="92">
        <f>C363*E363</f>
        <v>0</v>
      </c>
    </row>
    <row r="364" spans="1:7">
      <c r="A364" s="213"/>
      <c r="B364" s="103"/>
      <c r="C364" s="93"/>
      <c r="D364" s="94"/>
      <c r="E364" s="244"/>
      <c r="F364" s="91"/>
      <c r="G364" s="92"/>
    </row>
    <row r="365" spans="1:7" ht="76.5">
      <c r="A365" s="213" t="s">
        <v>877</v>
      </c>
      <c r="B365" s="103" t="s">
        <v>770</v>
      </c>
      <c r="C365" s="93">
        <v>9.9499999999999993</v>
      </c>
      <c r="D365" s="94" t="s">
        <v>36</v>
      </c>
      <c r="E365" s="244"/>
      <c r="F365" s="91"/>
      <c r="G365" s="92">
        <f>C365*E365</f>
        <v>0</v>
      </c>
    </row>
    <row r="366" spans="1:7">
      <c r="A366" s="213"/>
      <c r="B366" s="103"/>
      <c r="C366" s="93"/>
      <c r="D366" s="94"/>
      <c r="E366" s="244"/>
      <c r="F366" s="91"/>
      <c r="G366" s="92"/>
    </row>
    <row r="367" spans="1:7" ht="76.5">
      <c r="A367" s="213" t="s">
        <v>878</v>
      </c>
      <c r="B367" s="103" t="s">
        <v>771</v>
      </c>
      <c r="C367" s="93">
        <v>9.8000000000000007</v>
      </c>
      <c r="D367" s="94" t="s">
        <v>36</v>
      </c>
      <c r="E367" s="244"/>
      <c r="F367" s="91"/>
      <c r="G367" s="92">
        <f>C367*E367</f>
        <v>0</v>
      </c>
    </row>
    <row r="368" spans="1:7">
      <c r="A368" s="213"/>
      <c r="B368" s="103"/>
      <c r="C368" s="93"/>
      <c r="D368" s="94"/>
      <c r="E368" s="244"/>
      <c r="F368" s="91"/>
      <c r="G368" s="92"/>
    </row>
    <row r="369" spans="1:7" ht="76.5">
      <c r="A369" s="213" t="s">
        <v>879</v>
      </c>
      <c r="B369" s="103" t="s">
        <v>772</v>
      </c>
      <c r="C369" s="93">
        <v>10.050000000000001</v>
      </c>
      <c r="D369" s="94" t="s">
        <v>36</v>
      </c>
      <c r="E369" s="244"/>
      <c r="F369" s="91"/>
      <c r="G369" s="92">
        <f>C369*E369</f>
        <v>0</v>
      </c>
    </row>
    <row r="370" spans="1:7">
      <c r="A370" s="213"/>
      <c r="B370" s="103"/>
      <c r="C370" s="93"/>
      <c r="D370" s="94"/>
      <c r="E370" s="244"/>
      <c r="F370" s="91"/>
      <c r="G370" s="92"/>
    </row>
    <row r="371" spans="1:7" ht="76.5">
      <c r="A371" s="213" t="s">
        <v>880</v>
      </c>
      <c r="B371" s="103" t="s">
        <v>773</v>
      </c>
      <c r="C371" s="93">
        <v>9.9499999999999993</v>
      </c>
      <c r="D371" s="94" t="s">
        <v>36</v>
      </c>
      <c r="E371" s="244"/>
      <c r="F371" s="91"/>
      <c r="G371" s="92">
        <f>C371*E371</f>
        <v>0</v>
      </c>
    </row>
    <row r="372" spans="1:7">
      <c r="A372" s="213"/>
      <c r="B372" s="103"/>
      <c r="C372" s="93"/>
      <c r="D372" s="94"/>
      <c r="E372" s="244"/>
      <c r="F372" s="91"/>
      <c r="G372" s="92"/>
    </row>
    <row r="373" spans="1:7" ht="76.5">
      <c r="A373" s="213" t="s">
        <v>881</v>
      </c>
      <c r="B373" s="103" t="s">
        <v>774</v>
      </c>
      <c r="C373" s="93">
        <v>9.8000000000000007</v>
      </c>
      <c r="D373" s="94" t="s">
        <v>36</v>
      </c>
      <c r="E373" s="244"/>
      <c r="F373" s="91"/>
      <c r="G373" s="92">
        <f>C373*E373</f>
        <v>0</v>
      </c>
    </row>
    <row r="374" spans="1:7">
      <c r="A374" s="213"/>
      <c r="B374" s="103"/>
      <c r="C374" s="93"/>
      <c r="D374" s="94"/>
      <c r="E374" s="244"/>
      <c r="F374" s="91"/>
      <c r="G374" s="92"/>
    </row>
    <row r="375" spans="1:7" ht="76.5">
      <c r="A375" s="213" t="s">
        <v>882</v>
      </c>
      <c r="B375" s="103" t="s">
        <v>775</v>
      </c>
      <c r="C375" s="93">
        <v>10.9</v>
      </c>
      <c r="D375" s="94" t="s">
        <v>36</v>
      </c>
      <c r="E375" s="244"/>
      <c r="F375" s="91"/>
      <c r="G375" s="92">
        <f>C375*E375</f>
        <v>0</v>
      </c>
    </row>
    <row r="376" spans="1:7">
      <c r="A376" s="213"/>
      <c r="B376" s="103"/>
      <c r="C376" s="93"/>
      <c r="D376" s="94"/>
      <c r="E376" s="244"/>
      <c r="F376" s="91"/>
      <c r="G376" s="92"/>
    </row>
    <row r="377" spans="1:7" ht="76.5">
      <c r="A377" s="213" t="s">
        <v>883</v>
      </c>
      <c r="B377" s="103" t="s">
        <v>776</v>
      </c>
      <c r="C377" s="93">
        <v>9.65</v>
      </c>
      <c r="D377" s="94" t="s">
        <v>36</v>
      </c>
      <c r="E377" s="244"/>
      <c r="F377" s="91"/>
      <c r="G377" s="92">
        <f>C377*E377</f>
        <v>0</v>
      </c>
    </row>
    <row r="378" spans="1:7">
      <c r="A378" s="213"/>
      <c r="B378" s="103"/>
      <c r="C378" s="93"/>
      <c r="D378" s="94"/>
      <c r="E378" s="244"/>
      <c r="F378" s="91"/>
      <c r="G378" s="92"/>
    </row>
    <row r="379" spans="1:7" ht="76.5">
      <c r="A379" s="213" t="s">
        <v>884</v>
      </c>
      <c r="B379" s="103" t="s">
        <v>777</v>
      </c>
      <c r="C379" s="93">
        <v>10.1</v>
      </c>
      <c r="D379" s="94" t="s">
        <v>36</v>
      </c>
      <c r="E379" s="244"/>
      <c r="F379" s="91"/>
      <c r="G379" s="92">
        <f>C379*E379</f>
        <v>0</v>
      </c>
    </row>
    <row r="380" spans="1:7">
      <c r="A380" s="213"/>
      <c r="B380" s="103"/>
      <c r="C380" s="93"/>
      <c r="D380" s="94"/>
      <c r="E380" s="244"/>
      <c r="F380" s="91"/>
      <c r="G380" s="92"/>
    </row>
    <row r="381" spans="1:7" ht="89.25">
      <c r="A381" s="213" t="s">
        <v>885</v>
      </c>
      <c r="B381" s="103" t="s">
        <v>778</v>
      </c>
      <c r="C381" s="93">
        <v>12.9</v>
      </c>
      <c r="D381" s="94" t="s">
        <v>36</v>
      </c>
      <c r="E381" s="244"/>
      <c r="F381" s="91"/>
      <c r="G381" s="92">
        <f>C381*E381</f>
        <v>0</v>
      </c>
    </row>
    <row r="382" spans="1:7">
      <c r="A382" s="213"/>
      <c r="B382" s="103"/>
      <c r="C382" s="93"/>
      <c r="D382" s="94"/>
      <c r="E382" s="244"/>
      <c r="F382" s="91"/>
      <c r="G382" s="92"/>
    </row>
    <row r="383" spans="1:7" ht="76.5">
      <c r="A383" s="213" t="s">
        <v>886</v>
      </c>
      <c r="B383" s="103" t="s">
        <v>779</v>
      </c>
      <c r="C383" s="93">
        <v>6.8</v>
      </c>
      <c r="D383" s="94" t="s">
        <v>36</v>
      </c>
      <c r="E383" s="244"/>
      <c r="F383" s="91"/>
      <c r="G383" s="92">
        <f>C383*E383</f>
        <v>0</v>
      </c>
    </row>
    <row r="384" spans="1:7">
      <c r="A384" s="213"/>
      <c r="B384" s="103"/>
      <c r="C384" s="93"/>
      <c r="D384" s="94"/>
      <c r="E384" s="244"/>
      <c r="F384" s="91"/>
      <c r="G384" s="92"/>
    </row>
    <row r="385" spans="1:7" ht="89.25">
      <c r="A385" s="213" t="s">
        <v>887</v>
      </c>
      <c r="B385" s="103" t="s">
        <v>780</v>
      </c>
      <c r="C385" s="93">
        <v>6.8</v>
      </c>
      <c r="D385" s="94" t="s">
        <v>36</v>
      </c>
      <c r="E385" s="244"/>
      <c r="F385" s="91"/>
      <c r="G385" s="92">
        <f>C385*E385</f>
        <v>0</v>
      </c>
    </row>
    <row r="386" spans="1:7">
      <c r="A386" s="213"/>
      <c r="B386" s="103"/>
      <c r="C386" s="93"/>
      <c r="D386" s="94"/>
      <c r="E386" s="244"/>
      <c r="F386" s="91"/>
      <c r="G386" s="92"/>
    </row>
    <row r="387" spans="1:7" ht="89.25">
      <c r="A387" s="213" t="s">
        <v>888</v>
      </c>
      <c r="B387" s="103" t="s">
        <v>781</v>
      </c>
      <c r="C387" s="93">
        <v>11.9</v>
      </c>
      <c r="D387" s="94" t="s">
        <v>36</v>
      </c>
      <c r="E387" s="244"/>
      <c r="F387" s="91"/>
      <c r="G387" s="92">
        <f>C387*E387</f>
        <v>0</v>
      </c>
    </row>
    <row r="388" spans="1:7">
      <c r="A388" s="213"/>
      <c r="B388" s="103"/>
      <c r="C388" s="93"/>
      <c r="D388" s="94"/>
      <c r="E388" s="244"/>
      <c r="F388" s="91"/>
      <c r="G388" s="92"/>
    </row>
    <row r="389" spans="1:7" ht="76.5">
      <c r="A389" s="213" t="s">
        <v>889</v>
      </c>
      <c r="B389" s="103" t="s">
        <v>782</v>
      </c>
      <c r="C389" s="93">
        <v>13.4</v>
      </c>
      <c r="D389" s="94" t="s">
        <v>36</v>
      </c>
      <c r="E389" s="244"/>
      <c r="F389" s="91"/>
      <c r="G389" s="92">
        <f>C389*E389</f>
        <v>0</v>
      </c>
    </row>
    <row r="390" spans="1:7">
      <c r="A390" s="213"/>
      <c r="B390" s="103"/>
      <c r="C390" s="93"/>
      <c r="D390" s="94"/>
      <c r="E390" s="244"/>
      <c r="F390" s="91"/>
      <c r="G390" s="92"/>
    </row>
    <row r="391" spans="1:7" ht="76.5">
      <c r="A391" s="213" t="s">
        <v>890</v>
      </c>
      <c r="B391" s="103" t="s">
        <v>783</v>
      </c>
      <c r="C391" s="93">
        <v>6.35</v>
      </c>
      <c r="D391" s="94" t="s">
        <v>36</v>
      </c>
      <c r="E391" s="244"/>
      <c r="F391" s="91"/>
      <c r="G391" s="92">
        <f>C391*E391</f>
        <v>0</v>
      </c>
    </row>
    <row r="392" spans="1:7">
      <c r="A392" s="213"/>
      <c r="B392" s="103"/>
      <c r="C392" s="93"/>
      <c r="D392" s="94"/>
      <c r="E392" s="244"/>
      <c r="F392" s="91"/>
      <c r="G392" s="92"/>
    </row>
    <row r="393" spans="1:7" ht="76.5">
      <c r="A393" s="213" t="s">
        <v>891</v>
      </c>
      <c r="B393" s="103" t="s">
        <v>784</v>
      </c>
      <c r="C393" s="93">
        <v>20.5</v>
      </c>
      <c r="D393" s="94" t="s">
        <v>36</v>
      </c>
      <c r="E393" s="244"/>
      <c r="F393" s="91"/>
      <c r="G393" s="92">
        <f>C393*E393</f>
        <v>0</v>
      </c>
    </row>
    <row r="394" spans="1:7">
      <c r="A394" s="213"/>
      <c r="B394" s="103"/>
      <c r="C394" s="93"/>
      <c r="D394" s="94"/>
      <c r="E394" s="244"/>
      <c r="F394" s="91"/>
      <c r="G394" s="92"/>
    </row>
    <row r="395" spans="1:7" ht="76.5">
      <c r="A395" s="213" t="s">
        <v>897</v>
      </c>
      <c r="B395" s="103" t="s">
        <v>785</v>
      </c>
      <c r="C395" s="93">
        <v>8.1999999999999993</v>
      </c>
      <c r="D395" s="94" t="s">
        <v>36</v>
      </c>
      <c r="E395" s="244"/>
      <c r="F395" s="91"/>
      <c r="G395" s="92">
        <f>C395*E395</f>
        <v>0</v>
      </c>
    </row>
    <row r="396" spans="1:7">
      <c r="A396" s="213"/>
      <c r="B396" s="103"/>
      <c r="C396" s="93"/>
      <c r="D396" s="94"/>
      <c r="E396" s="244"/>
      <c r="F396" s="91"/>
      <c r="G396" s="92"/>
    </row>
    <row r="397" spans="1:7" ht="76.5">
      <c r="A397" s="213" t="s">
        <v>898</v>
      </c>
      <c r="B397" s="103" t="s">
        <v>786</v>
      </c>
      <c r="C397" s="93">
        <v>5.75</v>
      </c>
      <c r="D397" s="94" t="s">
        <v>36</v>
      </c>
      <c r="E397" s="244"/>
      <c r="F397" s="91"/>
      <c r="G397" s="92">
        <f>C397*E397</f>
        <v>0</v>
      </c>
    </row>
    <row r="398" spans="1:7">
      <c r="A398" s="213"/>
      <c r="B398" s="103"/>
      <c r="C398" s="93"/>
      <c r="D398" s="94"/>
      <c r="E398" s="244"/>
      <c r="F398" s="91"/>
      <c r="G398" s="92"/>
    </row>
    <row r="399" spans="1:7" ht="76.5">
      <c r="A399" s="213" t="s">
        <v>899</v>
      </c>
      <c r="B399" s="103" t="s">
        <v>787</v>
      </c>
      <c r="C399" s="93">
        <v>12</v>
      </c>
      <c r="D399" s="94" t="s">
        <v>20</v>
      </c>
      <c r="E399" s="244"/>
      <c r="F399" s="91"/>
      <c r="G399" s="92">
        <f>C399*E399</f>
        <v>0</v>
      </c>
    </row>
    <row r="400" spans="1:7">
      <c r="A400" s="213"/>
      <c r="B400" s="103"/>
      <c r="C400" s="93"/>
      <c r="D400" s="94"/>
      <c r="E400" s="244"/>
      <c r="F400" s="91"/>
      <c r="G400" s="92"/>
    </row>
    <row r="401" spans="1:7" ht="76.5">
      <c r="A401" s="213" t="s">
        <v>900</v>
      </c>
      <c r="B401" s="103" t="s">
        <v>788</v>
      </c>
      <c r="C401" s="93">
        <v>12</v>
      </c>
      <c r="D401" s="94" t="s">
        <v>20</v>
      </c>
      <c r="E401" s="244"/>
      <c r="F401" s="91"/>
      <c r="G401" s="92">
        <f>C401*E401</f>
        <v>0</v>
      </c>
    </row>
    <row r="402" spans="1:7">
      <c r="A402" s="213"/>
      <c r="B402" s="103"/>
      <c r="C402" s="93"/>
      <c r="D402" s="94"/>
      <c r="E402" s="244"/>
      <c r="F402" s="91"/>
      <c r="G402" s="92"/>
    </row>
    <row r="403" spans="1:7" ht="76.5">
      <c r="A403" s="213" t="s">
        <v>901</v>
      </c>
      <c r="B403" s="103" t="s">
        <v>789</v>
      </c>
      <c r="C403" s="93">
        <v>7</v>
      </c>
      <c r="D403" s="94" t="s">
        <v>20</v>
      </c>
      <c r="E403" s="244"/>
      <c r="F403" s="91"/>
      <c r="G403" s="92">
        <f>C403*E403</f>
        <v>0</v>
      </c>
    </row>
    <row r="404" spans="1:7">
      <c r="A404" s="213"/>
      <c r="B404" s="103"/>
      <c r="C404" s="93"/>
      <c r="D404" s="94"/>
      <c r="E404" s="244"/>
      <c r="F404" s="91"/>
      <c r="G404" s="92"/>
    </row>
    <row r="405" spans="1:7" ht="76.5">
      <c r="A405" s="213" t="s">
        <v>902</v>
      </c>
      <c r="B405" s="103" t="s">
        <v>790</v>
      </c>
      <c r="C405" s="93">
        <v>14</v>
      </c>
      <c r="D405" s="94" t="s">
        <v>20</v>
      </c>
      <c r="E405" s="244"/>
      <c r="F405" s="91"/>
      <c r="G405" s="92">
        <f>C405*E405</f>
        <v>0</v>
      </c>
    </row>
    <row r="406" spans="1:7">
      <c r="A406" s="213"/>
      <c r="B406" s="103"/>
      <c r="C406" s="93"/>
      <c r="D406" s="94"/>
      <c r="E406" s="244"/>
      <c r="F406" s="91"/>
      <c r="G406" s="92"/>
    </row>
    <row r="407" spans="1:7">
      <c r="A407" s="340" t="s">
        <v>795</v>
      </c>
      <c r="B407" s="340"/>
      <c r="C407" s="340"/>
      <c r="D407" s="94"/>
      <c r="E407" s="244"/>
      <c r="F407" s="91"/>
      <c r="G407" s="92"/>
    </row>
    <row r="408" spans="1:7">
      <c r="A408" s="213"/>
      <c r="B408" s="103"/>
      <c r="C408" s="93"/>
      <c r="D408" s="94"/>
      <c r="E408" s="244"/>
      <c r="F408" s="91"/>
      <c r="G408" s="92"/>
    </row>
    <row r="409" spans="1:7" ht="25.5">
      <c r="A409" s="213" t="s">
        <v>903</v>
      </c>
      <c r="B409" s="103" t="s">
        <v>729</v>
      </c>
      <c r="C409" s="93">
        <v>2</v>
      </c>
      <c r="D409" s="94" t="s">
        <v>20</v>
      </c>
      <c r="E409" s="244"/>
      <c r="F409" s="91"/>
      <c r="G409" s="92">
        <f>C409*E409</f>
        <v>0</v>
      </c>
    </row>
    <row r="410" spans="1:7">
      <c r="A410" s="213"/>
      <c r="B410" s="103"/>
      <c r="C410" s="93"/>
      <c r="D410" s="94"/>
      <c r="E410" s="244"/>
      <c r="F410" s="91"/>
      <c r="G410" s="92"/>
    </row>
    <row r="411" spans="1:7" ht="140.25">
      <c r="A411" s="213" t="s">
        <v>904</v>
      </c>
      <c r="B411" s="103" t="s">
        <v>796</v>
      </c>
      <c r="C411" s="93">
        <v>6</v>
      </c>
      <c r="D411" s="94" t="s">
        <v>20</v>
      </c>
      <c r="E411" s="244"/>
      <c r="F411" s="91"/>
      <c r="G411" s="92">
        <f>C411*E411</f>
        <v>0</v>
      </c>
    </row>
    <row r="412" spans="1:7">
      <c r="A412" s="213"/>
      <c r="B412" s="103"/>
      <c r="C412" s="93"/>
      <c r="D412" s="94"/>
      <c r="E412" s="244"/>
      <c r="F412" s="91"/>
      <c r="G412" s="92"/>
    </row>
    <row r="413" spans="1:7" ht="114.75">
      <c r="A413" s="213" t="s">
        <v>905</v>
      </c>
      <c r="B413" s="103" t="s">
        <v>797</v>
      </c>
      <c r="C413" s="93">
        <v>6</v>
      </c>
      <c r="D413" s="94" t="s">
        <v>20</v>
      </c>
      <c r="E413" s="244"/>
      <c r="F413" s="91"/>
      <c r="G413" s="92">
        <f>C413*E413</f>
        <v>0</v>
      </c>
    </row>
    <row r="414" spans="1:7">
      <c r="A414" s="213"/>
      <c r="B414" s="103"/>
      <c r="C414" s="93"/>
      <c r="D414" s="94"/>
      <c r="E414" s="244"/>
      <c r="F414" s="91"/>
      <c r="G414" s="92"/>
    </row>
    <row r="415" spans="1:7" ht="76.5">
      <c r="A415" s="213" t="s">
        <v>906</v>
      </c>
      <c r="B415" s="103" t="s">
        <v>798</v>
      </c>
      <c r="C415" s="93">
        <v>33.65</v>
      </c>
      <c r="D415" s="94" t="s">
        <v>36</v>
      </c>
      <c r="E415" s="244"/>
      <c r="F415" s="91"/>
      <c r="G415" s="92">
        <f>C415*E415</f>
        <v>0</v>
      </c>
    </row>
    <row r="416" spans="1:7">
      <c r="A416" s="213"/>
      <c r="B416" s="103"/>
      <c r="C416" s="93"/>
      <c r="D416" s="94"/>
      <c r="E416" s="244"/>
      <c r="F416" s="91"/>
      <c r="G416" s="92"/>
    </row>
    <row r="417" spans="1:7" ht="76.5">
      <c r="A417" s="213" t="s">
        <v>892</v>
      </c>
      <c r="B417" s="103" t="s">
        <v>799</v>
      </c>
      <c r="C417" s="93">
        <v>44.4</v>
      </c>
      <c r="D417" s="94" t="s">
        <v>36</v>
      </c>
      <c r="E417" s="244"/>
      <c r="F417" s="91"/>
      <c r="G417" s="92">
        <f>C417*E417</f>
        <v>0</v>
      </c>
    </row>
    <row r="418" spans="1:7">
      <c r="A418" s="213"/>
      <c r="B418" s="103"/>
      <c r="C418" s="93"/>
      <c r="D418" s="94"/>
      <c r="E418" s="244"/>
      <c r="F418" s="91"/>
      <c r="G418" s="92"/>
    </row>
    <row r="419" spans="1:7" ht="76.5">
      <c r="A419" s="213" t="s">
        <v>893</v>
      </c>
      <c r="B419" s="103" t="s">
        <v>800</v>
      </c>
      <c r="C419" s="93">
        <v>9.1999999999999993</v>
      </c>
      <c r="D419" s="94" t="s">
        <v>36</v>
      </c>
      <c r="E419" s="244"/>
      <c r="F419" s="91"/>
      <c r="G419" s="92">
        <f>C419*E419</f>
        <v>0</v>
      </c>
    </row>
    <row r="420" spans="1:7">
      <c r="A420" s="213"/>
      <c r="B420" s="103"/>
      <c r="C420" s="93"/>
      <c r="D420" s="94"/>
      <c r="E420" s="244"/>
      <c r="F420" s="91"/>
      <c r="G420" s="92"/>
    </row>
    <row r="421" spans="1:7" ht="69.75" customHeight="1">
      <c r="A421" s="213" t="s">
        <v>894</v>
      </c>
      <c r="B421" s="103" t="s">
        <v>801</v>
      </c>
      <c r="C421" s="93">
        <v>10.25</v>
      </c>
      <c r="D421" s="94" t="s">
        <v>36</v>
      </c>
      <c r="E421" s="244"/>
      <c r="F421" s="91"/>
      <c r="G421" s="92">
        <f>C421*E421</f>
        <v>0</v>
      </c>
    </row>
    <row r="422" spans="1:7">
      <c r="A422" s="213"/>
      <c r="B422" s="103"/>
      <c r="C422" s="93"/>
      <c r="D422" s="94"/>
      <c r="E422" s="244"/>
      <c r="F422" s="91"/>
      <c r="G422" s="92"/>
    </row>
    <row r="423" spans="1:7" ht="67.5" customHeight="1">
      <c r="A423" s="213" t="s">
        <v>895</v>
      </c>
      <c r="B423" s="103" t="s">
        <v>802</v>
      </c>
      <c r="C423" s="93">
        <v>12.35</v>
      </c>
      <c r="D423" s="94" t="s">
        <v>36</v>
      </c>
      <c r="E423" s="244"/>
      <c r="F423" s="91"/>
      <c r="G423" s="92">
        <f>C423*E423</f>
        <v>0</v>
      </c>
    </row>
    <row r="424" spans="1:7">
      <c r="A424" s="213"/>
      <c r="B424" s="103"/>
      <c r="C424" s="93"/>
      <c r="D424" s="94"/>
      <c r="E424" s="244"/>
      <c r="F424" s="91"/>
      <c r="G424" s="92"/>
    </row>
    <row r="425" spans="1:7" ht="68.25" customHeight="1">
      <c r="A425" s="213" t="s">
        <v>896</v>
      </c>
      <c r="B425" s="103" t="s">
        <v>803</v>
      </c>
      <c r="C425" s="93">
        <v>12.65</v>
      </c>
      <c r="D425" s="94" t="s">
        <v>36</v>
      </c>
      <c r="E425" s="244"/>
      <c r="F425" s="91"/>
      <c r="G425" s="92">
        <f>C425*E425</f>
        <v>0</v>
      </c>
    </row>
    <row r="426" spans="1:7">
      <c r="A426" s="213"/>
      <c r="B426" s="103"/>
      <c r="C426" s="93"/>
      <c r="D426" s="94"/>
      <c r="E426" s="95"/>
      <c r="F426" s="91"/>
      <c r="G426" s="92"/>
    </row>
    <row r="427" spans="1:7">
      <c r="A427" s="213"/>
      <c r="B427" s="103"/>
      <c r="C427" s="93"/>
      <c r="D427" s="94"/>
      <c r="E427" s="95"/>
      <c r="F427" s="91"/>
      <c r="G427" s="92"/>
    </row>
    <row r="428" spans="1:7" ht="25.5">
      <c r="A428" s="215" t="s">
        <v>33</v>
      </c>
      <c r="B428" s="105" t="s">
        <v>749</v>
      </c>
      <c r="C428" s="106"/>
      <c r="D428" s="105"/>
      <c r="E428" s="107"/>
      <c r="F428" s="108">
        <f>SUM(F268:F427)</f>
        <v>0</v>
      </c>
      <c r="G428" s="109">
        <f>SUM(G268:G427)</f>
        <v>0</v>
      </c>
    </row>
    <row r="429" spans="1:7">
      <c r="A429" s="213"/>
      <c r="B429" s="111"/>
      <c r="C429" s="112"/>
      <c r="D429" s="111"/>
      <c r="E429" s="113"/>
      <c r="F429" s="146"/>
      <c r="G429" s="147"/>
    </row>
    <row r="430" spans="1:7">
      <c r="A430" s="213"/>
      <c r="B430" s="111"/>
      <c r="C430" s="112"/>
      <c r="D430" s="111"/>
      <c r="E430" s="212"/>
      <c r="F430" s="146"/>
      <c r="G430" s="147"/>
    </row>
    <row r="431" spans="1:7">
      <c r="A431" s="213"/>
      <c r="B431" s="111"/>
      <c r="C431" s="93"/>
      <c r="D431" s="94"/>
      <c r="E431" s="95"/>
      <c r="F431" s="91"/>
      <c r="G431" s="92"/>
    </row>
    <row r="432" spans="1:7">
      <c r="A432" s="213"/>
      <c r="B432" s="114" t="s">
        <v>51</v>
      </c>
      <c r="C432" s="93"/>
      <c r="D432" s="94"/>
      <c r="E432" s="95"/>
      <c r="F432" s="91"/>
      <c r="G432" s="92"/>
    </row>
    <row r="433" spans="1:7">
      <c r="A433" s="111"/>
      <c r="B433" s="111"/>
      <c r="C433" s="112"/>
      <c r="D433" s="111"/>
      <c r="E433" s="113"/>
      <c r="F433" s="146"/>
      <c r="G433" s="147"/>
    </row>
    <row r="434" spans="1:7">
      <c r="A434" s="116" t="str">
        <f>A100</f>
        <v>1.</v>
      </c>
      <c r="B434" s="116" t="str">
        <f>B100</f>
        <v>UKUPNO PRIPREMNI RADOVI:</v>
      </c>
      <c r="C434" s="106"/>
      <c r="D434" s="105"/>
      <c r="E434" s="107"/>
      <c r="F434" s="298">
        <f>F100</f>
        <v>0</v>
      </c>
      <c r="G434" s="300">
        <f>G100</f>
        <v>0</v>
      </c>
    </row>
    <row r="435" spans="1:7">
      <c r="A435" s="120" t="str">
        <f>A156</f>
        <v xml:space="preserve">2. </v>
      </c>
      <c r="B435" s="120" t="str">
        <f>B156</f>
        <v>UKUPNO DEMONTAŽE I RAZGRADNJE:</v>
      </c>
      <c r="C435" s="119"/>
      <c r="D435" s="120"/>
      <c r="E435" s="121"/>
      <c r="F435" s="299">
        <f>F156</f>
        <v>0</v>
      </c>
      <c r="G435" s="301">
        <f>G156</f>
        <v>0</v>
      </c>
    </row>
    <row r="436" spans="1:7">
      <c r="A436" s="120" t="str">
        <f>A208</f>
        <v>3.</v>
      </c>
      <c r="B436" s="120" t="str">
        <f>B208</f>
        <v>UKUPNO ZIDARSKI I FASADERSKI RADOVI:</v>
      </c>
      <c r="C436" s="119"/>
      <c r="D436" s="120"/>
      <c r="E436" s="121"/>
      <c r="F436" s="299">
        <f>F208</f>
        <v>0</v>
      </c>
      <c r="G436" s="301">
        <f>G208</f>
        <v>0</v>
      </c>
    </row>
    <row r="437" spans="1:7">
      <c r="A437" s="120" t="str">
        <f>A263</f>
        <v>4.</v>
      </c>
      <c r="B437" s="120" t="str">
        <f>B263</f>
        <v>UKUPNO LIMARSKI RADOVI</v>
      </c>
      <c r="C437" s="119"/>
      <c r="D437" s="120"/>
      <c r="E437" s="121"/>
      <c r="F437" s="299">
        <f>F263</f>
        <v>0</v>
      </c>
      <c r="G437" s="301">
        <f>G263</f>
        <v>0</v>
      </c>
    </row>
    <row r="438" spans="1:7" ht="25.5">
      <c r="A438" s="105" t="str">
        <f>A428</f>
        <v>5.</v>
      </c>
      <c r="B438" s="105" t="str">
        <f>B428</f>
        <v>UKUPNO KONZERVATORSKO-RESTAURATORSKI RADOVI :</v>
      </c>
      <c r="C438" s="106"/>
      <c r="D438" s="105"/>
      <c r="E438" s="107"/>
      <c r="F438" s="316">
        <f>F428</f>
        <v>0</v>
      </c>
      <c r="G438" s="317">
        <f>G428</f>
        <v>0</v>
      </c>
    </row>
    <row r="439" spans="1:7" ht="15.75" thickBot="1">
      <c r="A439" s="111"/>
      <c r="B439" s="111"/>
      <c r="C439" s="112"/>
      <c r="D439" s="111"/>
      <c r="E439" s="113"/>
      <c r="F439" s="216"/>
      <c r="G439" s="216"/>
    </row>
    <row r="440" spans="1:7" s="98" customFormat="1" ht="15.75" thickBot="1">
      <c r="A440" s="111"/>
      <c r="B440" s="126" t="s">
        <v>921</v>
      </c>
      <c r="C440" s="127"/>
      <c r="D440" s="126"/>
      <c r="E440" s="341">
        <f>SUM(F434:F438)</f>
        <v>0</v>
      </c>
      <c r="F440" s="341"/>
      <c r="G440" s="341"/>
    </row>
    <row r="441" spans="1:7" s="98" customFormat="1" ht="15.75" thickBot="1">
      <c r="C441" s="99"/>
      <c r="F441" s="128"/>
      <c r="G441" s="128"/>
    </row>
    <row r="442" spans="1:7" ht="15.75" thickBot="1">
      <c r="B442" s="126" t="s">
        <v>922</v>
      </c>
      <c r="C442" s="126"/>
      <c r="D442" s="126"/>
      <c r="E442" s="341">
        <f>SUM(G434:G438)</f>
        <v>0</v>
      </c>
      <c r="F442" s="341"/>
      <c r="G442" s="341"/>
    </row>
  </sheetData>
  <mergeCells count="14">
    <mergeCell ref="A5:B5"/>
    <mergeCell ref="B184:E184"/>
    <mergeCell ref="B8:E48"/>
    <mergeCell ref="B50:E80"/>
    <mergeCell ref="B269:E301"/>
    <mergeCell ref="A303:C303"/>
    <mergeCell ref="A345:C345"/>
    <mergeCell ref="E442:G442"/>
    <mergeCell ref="B105:E136"/>
    <mergeCell ref="B138:E138"/>
    <mergeCell ref="B162:E183"/>
    <mergeCell ref="B214:E251"/>
    <mergeCell ref="E440:G440"/>
    <mergeCell ref="A407:C407"/>
  </mergeCells>
  <pageMargins left="0.9055118110236221" right="0.19685039370078741" top="0.94488188976377963" bottom="0.86614173228346458" header="0.31496062992125984" footer="0"/>
  <pageSetup paperSize="9" scale="90"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
&amp;R&amp;P/&amp;N</oddFooter>
  </headerFooter>
  <rowBreaks count="6" manualBreakCount="6">
    <brk id="49" max="16383" man="1"/>
    <brk id="87" max="16383" man="1"/>
    <brk id="149" max="16383" man="1"/>
    <brk id="208" max="16383" man="1"/>
    <brk id="252" max="16383" man="1"/>
    <brk id="3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9"/>
  <sheetViews>
    <sheetView showZeros="0" view="pageBreakPreview" topLeftCell="A226" zoomScaleNormal="100" zoomScaleSheetLayoutView="100" workbookViewId="0">
      <selection activeCell="G194" sqref="G194"/>
    </sheetView>
  </sheetViews>
  <sheetFormatPr defaultColWidth="9.140625" defaultRowHeight="15"/>
  <cols>
    <col min="1" max="1" width="4.85546875" style="97" customWidth="1"/>
    <col min="2" max="2" width="43.85546875" style="204" customWidth="1"/>
    <col min="3" max="3" width="7.140625" style="130" customWidth="1"/>
    <col min="4" max="4" width="5.7109375" style="97" customWidth="1"/>
    <col min="5" max="5" width="9.7109375" style="97" customWidth="1"/>
    <col min="6" max="7" width="12.140625" style="97" bestFit="1" customWidth="1"/>
    <col min="8" max="8" width="14.7109375" style="64" customWidth="1"/>
    <col min="9" max="10" width="9.140625" style="64"/>
    <col min="11" max="11" width="42.42578125" style="64" customWidth="1"/>
    <col min="12" max="16384" width="9.140625" style="64"/>
  </cols>
  <sheetData>
    <row r="1" spans="1:7" ht="25.5" customHeight="1">
      <c r="A1" s="346" t="s">
        <v>907</v>
      </c>
      <c r="B1" s="197" t="s">
        <v>1</v>
      </c>
      <c r="C1" s="61" t="s">
        <v>4</v>
      </c>
      <c r="D1" s="60" t="s">
        <v>11</v>
      </c>
      <c r="E1" s="60" t="s">
        <v>5</v>
      </c>
      <c r="F1" s="62" t="s">
        <v>2</v>
      </c>
      <c r="G1" s="63" t="s">
        <v>2</v>
      </c>
    </row>
    <row r="2" spans="1:7">
      <c r="A2" s="346"/>
      <c r="B2" s="197"/>
      <c r="C2" s="61"/>
      <c r="D2" s="60"/>
      <c r="E2" s="60"/>
      <c r="F2" s="62" t="s">
        <v>126</v>
      </c>
      <c r="G2" s="63" t="s">
        <v>127</v>
      </c>
    </row>
    <row r="3" spans="1:7">
      <c r="A3" s="347"/>
      <c r="B3" s="198"/>
      <c r="C3" s="66"/>
      <c r="D3" s="67" t="s">
        <v>12</v>
      </c>
      <c r="E3" s="67" t="s">
        <v>3</v>
      </c>
      <c r="F3" s="68" t="s">
        <v>3</v>
      </c>
      <c r="G3" s="69" t="s">
        <v>3</v>
      </c>
    </row>
    <row r="4" spans="1:7" ht="15" customHeight="1">
      <c r="A4" s="343" t="s">
        <v>1143</v>
      </c>
      <c r="B4" s="343"/>
      <c r="C4" s="70"/>
      <c r="D4" s="60"/>
      <c r="E4" s="60"/>
      <c r="F4" s="62"/>
      <c r="G4" s="63"/>
    </row>
    <row r="5" spans="1:7">
      <c r="A5" s="71"/>
      <c r="B5" s="199"/>
      <c r="C5" s="70"/>
      <c r="D5" s="71"/>
      <c r="E5" s="72"/>
      <c r="F5" s="73"/>
      <c r="G5" s="74"/>
    </row>
    <row r="6" spans="1:7">
      <c r="A6" s="79" t="s">
        <v>6</v>
      </c>
      <c r="B6" s="133" t="s">
        <v>967</v>
      </c>
      <c r="C6" s="70"/>
      <c r="D6" s="71"/>
      <c r="E6" s="72"/>
      <c r="F6" s="73"/>
      <c r="G6" s="74"/>
    </row>
    <row r="7" spans="1:7">
      <c r="A7" s="71"/>
      <c r="B7" s="199"/>
      <c r="C7" s="70"/>
      <c r="D7" s="71"/>
      <c r="E7" s="72"/>
      <c r="F7" s="73"/>
      <c r="G7" s="74"/>
    </row>
    <row r="8" spans="1:7" ht="25.5">
      <c r="A8" s="80" t="s">
        <v>13</v>
      </c>
      <c r="B8" s="133" t="s">
        <v>954</v>
      </c>
      <c r="C8" s="81">
        <v>1</v>
      </c>
      <c r="D8" s="82" t="s">
        <v>47</v>
      </c>
      <c r="E8" s="42"/>
      <c r="F8" s="84">
        <f>C8*E8</f>
        <v>0</v>
      </c>
      <c r="G8" s="85"/>
    </row>
    <row r="9" spans="1:7">
      <c r="A9" s="80"/>
      <c r="B9" s="133"/>
      <c r="C9" s="81"/>
      <c r="D9" s="82"/>
      <c r="E9" s="42"/>
      <c r="F9" s="84"/>
      <c r="G9" s="85"/>
    </row>
    <row r="10" spans="1:7" ht="38.25">
      <c r="A10" s="80" t="s">
        <v>7</v>
      </c>
      <c r="B10" s="133" t="s">
        <v>955</v>
      </c>
      <c r="C10" s="81">
        <v>10</v>
      </c>
      <c r="D10" s="82" t="s">
        <v>956</v>
      </c>
      <c r="E10" s="42"/>
      <c r="F10" s="84">
        <f>C10*E10</f>
        <v>0</v>
      </c>
      <c r="G10" s="85"/>
    </row>
    <row r="11" spans="1:7">
      <c r="A11" s="80"/>
      <c r="B11" s="133"/>
      <c r="C11" s="81"/>
      <c r="D11" s="82"/>
      <c r="E11" s="42"/>
      <c r="F11" s="84"/>
      <c r="G11" s="85"/>
    </row>
    <row r="12" spans="1:7">
      <c r="A12" s="80" t="s">
        <v>21</v>
      </c>
      <c r="B12" s="133" t="s">
        <v>957</v>
      </c>
      <c r="C12" s="81"/>
      <c r="D12" s="82"/>
      <c r="E12" s="42"/>
      <c r="F12" s="84"/>
      <c r="G12" s="85"/>
    </row>
    <row r="13" spans="1:7" ht="25.5">
      <c r="A13" s="80"/>
      <c r="B13" s="133" t="s">
        <v>959</v>
      </c>
      <c r="C13" s="81"/>
      <c r="D13" s="82"/>
      <c r="E13" s="42"/>
      <c r="F13" s="84"/>
      <c r="G13" s="85"/>
    </row>
    <row r="14" spans="1:7" ht="25.5">
      <c r="A14" s="80"/>
      <c r="B14" s="250" t="s">
        <v>958</v>
      </c>
      <c r="C14" s="81">
        <v>1</v>
      </c>
      <c r="D14" s="82" t="s">
        <v>20</v>
      </c>
      <c r="E14" s="42"/>
      <c r="F14" s="84">
        <f>C14*E14</f>
        <v>0</v>
      </c>
      <c r="G14" s="85"/>
    </row>
    <row r="15" spans="1:7">
      <c r="A15" s="80"/>
      <c r="B15" s="250" t="s">
        <v>960</v>
      </c>
      <c r="C15" s="81">
        <v>1</v>
      </c>
      <c r="D15" s="82" t="s">
        <v>20</v>
      </c>
      <c r="E15" s="42">
        <v>0</v>
      </c>
      <c r="F15" s="84">
        <f>C15*E15</f>
        <v>0</v>
      </c>
      <c r="G15" s="85"/>
    </row>
    <row r="16" spans="1:7">
      <c r="A16" s="80"/>
      <c r="B16" s="250" t="s">
        <v>961</v>
      </c>
      <c r="C16" s="81">
        <v>1</v>
      </c>
      <c r="D16" s="82" t="s">
        <v>20</v>
      </c>
      <c r="E16" s="42"/>
      <c r="F16" s="84">
        <f>C16*E16</f>
        <v>0</v>
      </c>
      <c r="G16" s="85"/>
    </row>
    <row r="17" spans="1:7">
      <c r="A17" s="80"/>
      <c r="B17" s="250" t="s">
        <v>961</v>
      </c>
      <c r="C17" s="81">
        <v>1</v>
      </c>
      <c r="D17" s="82" t="s">
        <v>20</v>
      </c>
      <c r="E17" s="42"/>
      <c r="F17" s="84"/>
      <c r="G17" s="85">
        <f>C17*E17</f>
        <v>0</v>
      </c>
    </row>
    <row r="18" spans="1:7">
      <c r="A18" s="80"/>
      <c r="B18" s="250"/>
      <c r="C18" s="81"/>
      <c r="D18" s="82"/>
      <c r="E18" s="42"/>
      <c r="F18" s="84"/>
      <c r="G18" s="85"/>
    </row>
    <row r="19" spans="1:7">
      <c r="A19" s="80" t="s">
        <v>22</v>
      </c>
      <c r="B19" s="133" t="s">
        <v>962</v>
      </c>
      <c r="C19" s="81"/>
      <c r="D19" s="82"/>
      <c r="E19" s="42"/>
      <c r="F19" s="84"/>
      <c r="G19" s="85"/>
    </row>
    <row r="20" spans="1:7" ht="25.5">
      <c r="A20" s="80"/>
      <c r="B20" s="133" t="s">
        <v>959</v>
      </c>
      <c r="C20" s="81"/>
      <c r="D20" s="82"/>
      <c r="E20" s="42"/>
      <c r="F20" s="84"/>
      <c r="G20" s="85"/>
    </row>
    <row r="21" spans="1:7" ht="25.5">
      <c r="A21" s="80"/>
      <c r="B21" s="250" t="s">
        <v>958</v>
      </c>
      <c r="C21" s="81">
        <v>1</v>
      </c>
      <c r="D21" s="82" t="s">
        <v>20</v>
      </c>
      <c r="E21" s="42"/>
      <c r="F21" s="84">
        <f>C21*E21</f>
        <v>0</v>
      </c>
      <c r="G21" s="85"/>
    </row>
    <row r="22" spans="1:7">
      <c r="A22" s="80"/>
      <c r="B22" s="250" t="s">
        <v>963</v>
      </c>
      <c r="C22" s="81">
        <v>1</v>
      </c>
      <c r="D22" s="82" t="s">
        <v>20</v>
      </c>
      <c r="E22" s="42"/>
      <c r="F22" s="84"/>
      <c r="G22" s="85">
        <f>C22*E22</f>
        <v>0</v>
      </c>
    </row>
    <row r="23" spans="1:7">
      <c r="A23" s="80"/>
      <c r="B23" s="250" t="s">
        <v>964</v>
      </c>
      <c r="C23" s="81">
        <v>3</v>
      </c>
      <c r="D23" s="82" t="s">
        <v>20</v>
      </c>
      <c r="E23" s="42"/>
      <c r="F23" s="84"/>
      <c r="G23" s="85">
        <f>C23*E23</f>
        <v>0</v>
      </c>
    </row>
    <row r="24" spans="1:7">
      <c r="A24" s="80"/>
      <c r="B24" s="250" t="s">
        <v>960</v>
      </c>
      <c r="C24" s="81">
        <v>1</v>
      </c>
      <c r="D24" s="82" t="s">
        <v>20</v>
      </c>
      <c r="E24" s="42"/>
      <c r="F24" s="84">
        <f>C24*E24</f>
        <v>0</v>
      </c>
      <c r="G24" s="85"/>
    </row>
    <row r="25" spans="1:7">
      <c r="A25" s="80"/>
      <c r="B25" s="250" t="s">
        <v>961</v>
      </c>
      <c r="C25" s="81">
        <v>1</v>
      </c>
      <c r="D25" s="82" t="s">
        <v>20</v>
      </c>
      <c r="E25" s="42"/>
      <c r="F25" s="84">
        <f>C25*E25</f>
        <v>0</v>
      </c>
      <c r="G25" s="85"/>
    </row>
    <row r="26" spans="1:7">
      <c r="A26" s="80"/>
      <c r="B26" s="250" t="s">
        <v>961</v>
      </c>
      <c r="C26" s="81">
        <v>5</v>
      </c>
      <c r="D26" s="82" t="s">
        <v>20</v>
      </c>
      <c r="E26" s="42"/>
      <c r="F26" s="84"/>
      <c r="G26" s="85">
        <f>C26*E26</f>
        <v>0</v>
      </c>
    </row>
    <row r="27" spans="1:7">
      <c r="A27" s="80"/>
      <c r="B27" s="250"/>
      <c r="C27" s="81"/>
      <c r="D27" s="82"/>
      <c r="E27" s="42"/>
      <c r="F27" s="84"/>
      <c r="G27" s="85"/>
    </row>
    <row r="28" spans="1:7">
      <c r="A28" s="80" t="s">
        <v>934</v>
      </c>
      <c r="B28" s="133" t="s">
        <v>965</v>
      </c>
      <c r="C28" s="81"/>
      <c r="D28" s="82"/>
      <c r="E28" s="42"/>
      <c r="F28" s="84"/>
      <c r="G28" s="85"/>
    </row>
    <row r="29" spans="1:7" ht="25.5">
      <c r="A29" s="80"/>
      <c r="B29" s="133" t="s">
        <v>959</v>
      </c>
      <c r="C29" s="81"/>
      <c r="D29" s="82"/>
      <c r="E29" s="42"/>
      <c r="F29" s="84"/>
      <c r="G29" s="85"/>
    </row>
    <row r="30" spans="1:7" ht="25.5">
      <c r="A30" s="80"/>
      <c r="B30" s="250" t="s">
        <v>958</v>
      </c>
      <c r="C30" s="81">
        <v>1</v>
      </c>
      <c r="D30" s="82" t="s">
        <v>20</v>
      </c>
      <c r="E30" s="42"/>
      <c r="F30" s="84">
        <f>C30*E30</f>
        <v>0</v>
      </c>
      <c r="G30" s="85"/>
    </row>
    <row r="31" spans="1:7">
      <c r="A31" s="80"/>
      <c r="B31" s="250" t="s">
        <v>960</v>
      </c>
      <c r="C31" s="81">
        <v>1</v>
      </c>
      <c r="D31" s="82" t="s">
        <v>20</v>
      </c>
      <c r="E31" s="42"/>
      <c r="F31" s="84">
        <f>C31*E31</f>
        <v>0</v>
      </c>
      <c r="G31" s="85"/>
    </row>
    <row r="32" spans="1:7">
      <c r="A32" s="80"/>
      <c r="B32" s="250" t="s">
        <v>960</v>
      </c>
      <c r="C32" s="81">
        <v>1</v>
      </c>
      <c r="D32" s="82" t="s">
        <v>20</v>
      </c>
      <c r="E32" s="42"/>
      <c r="F32" s="84"/>
      <c r="G32" s="85">
        <f>C32*E32</f>
        <v>0</v>
      </c>
    </row>
    <row r="33" spans="1:7">
      <c r="A33" s="80"/>
      <c r="B33" s="250" t="s">
        <v>961</v>
      </c>
      <c r="C33" s="81">
        <v>1</v>
      </c>
      <c r="D33" s="82" t="s">
        <v>20</v>
      </c>
      <c r="E33" s="42"/>
      <c r="F33" s="84">
        <f>C33*E33</f>
        <v>0</v>
      </c>
      <c r="G33" s="85"/>
    </row>
    <row r="34" spans="1:7">
      <c r="A34" s="80"/>
      <c r="B34" s="250" t="s">
        <v>961</v>
      </c>
      <c r="C34" s="81">
        <v>1</v>
      </c>
      <c r="D34" s="82" t="s">
        <v>20</v>
      </c>
      <c r="E34" s="42"/>
      <c r="F34" s="84"/>
      <c r="G34" s="85">
        <f>C34*E34</f>
        <v>0</v>
      </c>
    </row>
    <row r="35" spans="1:7">
      <c r="A35" s="80"/>
      <c r="B35" s="250"/>
      <c r="C35" s="81"/>
      <c r="D35" s="82"/>
      <c r="E35" s="42"/>
      <c r="F35" s="84"/>
      <c r="G35" s="85"/>
    </row>
    <row r="36" spans="1:7">
      <c r="A36" s="80" t="s">
        <v>23</v>
      </c>
      <c r="B36" s="133" t="s">
        <v>966</v>
      </c>
      <c r="C36" s="81"/>
      <c r="D36" s="82"/>
      <c r="E36" s="42"/>
      <c r="F36" s="84"/>
      <c r="G36" s="85"/>
    </row>
    <row r="37" spans="1:7" ht="25.5">
      <c r="A37" s="80"/>
      <c r="B37" s="133" t="s">
        <v>959</v>
      </c>
      <c r="C37" s="81"/>
      <c r="D37" s="82"/>
      <c r="E37" s="42"/>
      <c r="F37" s="84"/>
      <c r="G37" s="85"/>
    </row>
    <row r="38" spans="1:7" ht="25.5">
      <c r="A38" s="80"/>
      <c r="B38" s="250" t="s">
        <v>958</v>
      </c>
      <c r="C38" s="81">
        <v>1</v>
      </c>
      <c r="D38" s="82" t="s">
        <v>20</v>
      </c>
      <c r="E38" s="42"/>
      <c r="F38" s="84">
        <f>C38*E38</f>
        <v>0</v>
      </c>
      <c r="G38" s="85"/>
    </row>
    <row r="39" spans="1:7">
      <c r="A39" s="80"/>
      <c r="B39" s="250" t="s">
        <v>960</v>
      </c>
      <c r="C39" s="81">
        <v>1</v>
      </c>
      <c r="D39" s="82" t="s">
        <v>20</v>
      </c>
      <c r="E39" s="42"/>
      <c r="F39" s="84">
        <f>C39*E39</f>
        <v>0</v>
      </c>
      <c r="G39" s="85"/>
    </row>
    <row r="40" spans="1:7">
      <c r="A40" s="80"/>
      <c r="B40" s="250" t="s">
        <v>960</v>
      </c>
      <c r="C40" s="81">
        <v>1</v>
      </c>
      <c r="D40" s="82" t="s">
        <v>20</v>
      </c>
      <c r="E40" s="42"/>
      <c r="F40" s="84"/>
      <c r="G40" s="85">
        <f>C40*E40</f>
        <v>0</v>
      </c>
    </row>
    <row r="41" spans="1:7">
      <c r="A41" s="80"/>
      <c r="B41" s="250" t="s">
        <v>961</v>
      </c>
      <c r="C41" s="81">
        <v>1</v>
      </c>
      <c r="D41" s="82" t="s">
        <v>20</v>
      </c>
      <c r="E41" s="42"/>
      <c r="F41" s="84">
        <f>C41*E41</f>
        <v>0</v>
      </c>
      <c r="G41" s="85"/>
    </row>
    <row r="42" spans="1:7">
      <c r="A42" s="80"/>
      <c r="B42" s="250" t="s">
        <v>961</v>
      </c>
      <c r="C42" s="81">
        <v>1</v>
      </c>
      <c r="D42" s="82" t="s">
        <v>20</v>
      </c>
      <c r="E42" s="42"/>
      <c r="F42" s="84"/>
      <c r="G42" s="85">
        <f>C42*E42</f>
        <v>0</v>
      </c>
    </row>
    <row r="43" spans="1:7">
      <c r="A43" s="80"/>
      <c r="B43" s="250"/>
      <c r="C43" s="81"/>
      <c r="D43" s="82"/>
      <c r="E43" s="83"/>
      <c r="F43" s="84"/>
      <c r="G43" s="85"/>
    </row>
    <row r="44" spans="1:7">
      <c r="A44" s="80"/>
      <c r="B44" s="200"/>
      <c r="C44" s="81"/>
      <c r="D44" s="82"/>
      <c r="E44" s="83"/>
      <c r="F44" s="84"/>
      <c r="G44" s="85"/>
    </row>
    <row r="45" spans="1:7">
      <c r="A45" s="104" t="s">
        <v>6</v>
      </c>
      <c r="B45" s="201" t="s">
        <v>932</v>
      </c>
      <c r="C45" s="135"/>
      <c r="D45" s="134"/>
      <c r="E45" s="136"/>
      <c r="F45" s="137">
        <f>SUM(F8:F43)</f>
        <v>0</v>
      </c>
      <c r="G45" s="138">
        <f>SUM(G8:G43)</f>
        <v>0</v>
      </c>
    </row>
    <row r="46" spans="1:7">
      <c r="A46" s="86"/>
      <c r="B46" s="202"/>
      <c r="C46" s="89"/>
      <c r="D46" s="79"/>
      <c r="E46" s="90"/>
      <c r="F46" s="87"/>
      <c r="G46" s="88"/>
    </row>
    <row r="47" spans="1:7">
      <c r="A47" s="86"/>
      <c r="B47" s="202"/>
      <c r="C47" s="89"/>
      <c r="D47" s="79"/>
      <c r="E47" s="90"/>
      <c r="F47" s="87"/>
      <c r="G47" s="88"/>
    </row>
    <row r="48" spans="1:7">
      <c r="A48" s="86" t="s">
        <v>8</v>
      </c>
      <c r="B48" s="202" t="s">
        <v>968</v>
      </c>
      <c r="C48" s="89"/>
      <c r="D48" s="79"/>
      <c r="E48" s="90"/>
      <c r="F48" s="87"/>
      <c r="G48" s="88"/>
    </row>
    <row r="49" spans="1:7">
      <c r="A49" s="86"/>
      <c r="B49" s="202"/>
      <c r="C49" s="89"/>
      <c r="D49" s="79"/>
      <c r="E49" s="90"/>
      <c r="F49" s="87"/>
      <c r="G49" s="88"/>
    </row>
    <row r="50" spans="1:7" ht="30.75" customHeight="1">
      <c r="A50" s="86"/>
      <c r="B50" s="202" t="s">
        <v>969</v>
      </c>
      <c r="C50" s="89"/>
      <c r="D50" s="79"/>
      <c r="E50" s="90"/>
      <c r="F50" s="87"/>
      <c r="G50" s="88"/>
    </row>
    <row r="51" spans="1:7" ht="25.5">
      <c r="A51" s="86"/>
      <c r="B51" s="202" t="s">
        <v>970</v>
      </c>
      <c r="C51" s="89"/>
      <c r="D51" s="79"/>
      <c r="E51" s="90"/>
      <c r="F51" s="87"/>
      <c r="G51" s="88"/>
    </row>
    <row r="52" spans="1:7">
      <c r="A52" s="86"/>
      <c r="B52" s="202"/>
      <c r="C52" s="89"/>
      <c r="D52" s="79"/>
      <c r="E52" s="90"/>
      <c r="F52" s="87"/>
      <c r="G52" s="88"/>
    </row>
    <row r="53" spans="1:7" ht="324" customHeight="1">
      <c r="A53" s="233" t="s">
        <v>9</v>
      </c>
      <c r="B53" s="133" t="s">
        <v>1265</v>
      </c>
      <c r="C53" s="251">
        <v>8</v>
      </c>
      <c r="D53" s="252" t="s">
        <v>20</v>
      </c>
      <c r="E53" s="253"/>
      <c r="F53" s="84">
        <f>C53*E53</f>
        <v>0</v>
      </c>
      <c r="G53" s="159"/>
    </row>
    <row r="54" spans="1:7">
      <c r="A54" s="233"/>
      <c r="B54" s="269"/>
      <c r="C54" s="254"/>
      <c r="D54" s="252"/>
      <c r="E54" s="255"/>
      <c r="F54" s="87"/>
      <c r="G54" s="88"/>
    </row>
    <row r="55" spans="1:7" ht="165.75">
      <c r="A55" s="233" t="s">
        <v>10</v>
      </c>
      <c r="B55" s="133" t="s">
        <v>1178</v>
      </c>
      <c r="C55" s="230">
        <v>4</v>
      </c>
      <c r="D55" s="256" t="s">
        <v>20</v>
      </c>
      <c r="E55" s="234"/>
      <c r="F55" s="84">
        <f>C55*E55</f>
        <v>0</v>
      </c>
      <c r="G55" s="85"/>
    </row>
    <row r="56" spans="1:7">
      <c r="A56" s="233"/>
      <c r="B56" s="269"/>
      <c r="C56" s="230"/>
      <c r="D56" s="231"/>
      <c r="E56" s="234"/>
      <c r="F56" s="84"/>
      <c r="G56" s="85"/>
    </row>
    <row r="57" spans="1:7" ht="267.75" customHeight="1">
      <c r="A57" s="86" t="s">
        <v>24</v>
      </c>
      <c r="B57" s="133" t="s">
        <v>1251</v>
      </c>
      <c r="C57" s="230">
        <v>3</v>
      </c>
      <c r="D57" s="231" t="s">
        <v>20</v>
      </c>
      <c r="E57" s="234"/>
      <c r="F57" s="84">
        <f>C57*E57</f>
        <v>0</v>
      </c>
      <c r="G57" s="85"/>
    </row>
    <row r="58" spans="1:7">
      <c r="A58" s="86"/>
      <c r="B58" s="202"/>
      <c r="C58" s="254"/>
      <c r="D58" s="229"/>
      <c r="E58" s="255"/>
      <c r="F58" s="87"/>
      <c r="G58" s="88"/>
    </row>
    <row r="59" spans="1:7" ht="318.75">
      <c r="A59" s="86" t="s">
        <v>25</v>
      </c>
      <c r="B59" s="133" t="s">
        <v>1244</v>
      </c>
      <c r="C59" s="257">
        <v>16</v>
      </c>
      <c r="D59" s="242" t="s">
        <v>20</v>
      </c>
      <c r="E59" s="258"/>
      <c r="F59" s="84">
        <f>C59*E59</f>
        <v>0</v>
      </c>
      <c r="G59" s="203"/>
    </row>
    <row r="60" spans="1:7">
      <c r="A60" s="86"/>
      <c r="B60" s="133"/>
      <c r="C60" s="254"/>
      <c r="D60" s="229"/>
      <c r="E60" s="255"/>
      <c r="F60" s="84"/>
      <c r="G60" s="88"/>
    </row>
    <row r="61" spans="1:7" ht="318.75">
      <c r="A61" s="86" t="s">
        <v>598</v>
      </c>
      <c r="B61" s="133" t="s">
        <v>1245</v>
      </c>
      <c r="C61" s="230">
        <v>10</v>
      </c>
      <c r="D61" s="231" t="s">
        <v>20</v>
      </c>
      <c r="E61" s="234"/>
      <c r="F61" s="84">
        <f t="shared" ref="F61:F75" si="0">C61*E61</f>
        <v>0</v>
      </c>
      <c r="G61" s="85"/>
    </row>
    <row r="62" spans="1:7">
      <c r="A62" s="86"/>
      <c r="B62" s="133"/>
      <c r="C62" s="230"/>
      <c r="D62" s="231"/>
      <c r="E62" s="234"/>
      <c r="F62" s="84"/>
      <c r="G62" s="85"/>
    </row>
    <row r="63" spans="1:7" ht="318.75">
      <c r="A63" s="86" t="s">
        <v>602</v>
      </c>
      <c r="B63" s="133" t="s">
        <v>1252</v>
      </c>
      <c r="C63" s="230">
        <v>14</v>
      </c>
      <c r="D63" s="231" t="s">
        <v>20</v>
      </c>
      <c r="E63" s="234"/>
      <c r="F63" s="84">
        <f t="shared" si="0"/>
        <v>0</v>
      </c>
      <c r="G63" s="85"/>
    </row>
    <row r="64" spans="1:7">
      <c r="A64" s="86"/>
      <c r="B64" s="202"/>
      <c r="C64" s="230"/>
      <c r="D64" s="231"/>
      <c r="E64" s="234"/>
      <c r="F64" s="84"/>
      <c r="G64" s="85"/>
    </row>
    <row r="65" spans="1:7" ht="331.5">
      <c r="A65" s="86" t="s">
        <v>603</v>
      </c>
      <c r="B65" s="133" t="s">
        <v>1246</v>
      </c>
      <c r="C65" s="257">
        <v>79</v>
      </c>
      <c r="D65" s="242" t="s">
        <v>20</v>
      </c>
      <c r="E65" s="258"/>
      <c r="F65" s="84">
        <f t="shared" si="0"/>
        <v>0</v>
      </c>
      <c r="G65" s="88"/>
    </row>
    <row r="66" spans="1:7">
      <c r="A66" s="71"/>
      <c r="B66" s="133"/>
      <c r="C66" s="259"/>
      <c r="D66" s="260"/>
      <c r="E66" s="261"/>
      <c r="F66" s="84"/>
      <c r="G66" s="74"/>
    </row>
    <row r="67" spans="1:7" ht="331.5">
      <c r="A67" s="86" t="s">
        <v>604</v>
      </c>
      <c r="B67" s="202" t="s">
        <v>1247</v>
      </c>
      <c r="C67" s="230">
        <v>9</v>
      </c>
      <c r="D67" s="231" t="s">
        <v>20</v>
      </c>
      <c r="E67" s="234"/>
      <c r="F67" s="84">
        <f t="shared" si="0"/>
        <v>0</v>
      </c>
      <c r="G67" s="85"/>
    </row>
    <row r="68" spans="1:7">
      <c r="A68" s="86"/>
      <c r="B68" s="202"/>
      <c r="C68" s="230"/>
      <c r="D68" s="231"/>
      <c r="E68" s="234"/>
      <c r="F68" s="84"/>
      <c r="G68" s="85"/>
    </row>
    <row r="69" spans="1:7" ht="318.75">
      <c r="A69" s="86" t="s">
        <v>609</v>
      </c>
      <c r="B69" s="133" t="s">
        <v>1248</v>
      </c>
      <c r="C69" s="230">
        <v>18</v>
      </c>
      <c r="D69" s="231" t="s">
        <v>20</v>
      </c>
      <c r="E69" s="234"/>
      <c r="F69" s="84">
        <f t="shared" si="0"/>
        <v>0</v>
      </c>
      <c r="G69" s="85"/>
    </row>
    <row r="70" spans="1:7">
      <c r="A70" s="86"/>
      <c r="B70" s="133"/>
      <c r="C70" s="230"/>
      <c r="D70" s="231"/>
      <c r="E70" s="234"/>
      <c r="F70" s="84"/>
      <c r="G70" s="85"/>
    </row>
    <row r="71" spans="1:7" ht="331.5">
      <c r="A71" s="86" t="s">
        <v>637</v>
      </c>
      <c r="B71" s="133" t="s">
        <v>1249</v>
      </c>
      <c r="C71" s="230">
        <v>5</v>
      </c>
      <c r="D71" s="231" t="s">
        <v>20</v>
      </c>
      <c r="E71" s="234"/>
      <c r="F71" s="84">
        <f t="shared" si="0"/>
        <v>0</v>
      </c>
      <c r="G71" s="85"/>
    </row>
    <row r="72" spans="1:7">
      <c r="A72" s="86"/>
      <c r="B72" s="202"/>
      <c r="C72" s="230"/>
      <c r="D72" s="231"/>
      <c r="E72" s="234"/>
      <c r="F72" s="84"/>
      <c r="G72" s="85"/>
    </row>
    <row r="73" spans="1:7" ht="344.25">
      <c r="A73" s="86" t="s">
        <v>638</v>
      </c>
      <c r="B73" s="133" t="s">
        <v>1250</v>
      </c>
      <c r="C73" s="230">
        <v>21</v>
      </c>
      <c r="D73" s="231" t="s">
        <v>20</v>
      </c>
      <c r="E73" s="234"/>
      <c r="F73" s="84">
        <f t="shared" si="0"/>
        <v>0</v>
      </c>
      <c r="G73" s="85"/>
    </row>
    <row r="74" spans="1:7">
      <c r="A74" s="86"/>
      <c r="B74" s="133"/>
      <c r="C74" s="230"/>
      <c r="D74" s="231"/>
      <c r="E74" s="234"/>
      <c r="F74" s="84"/>
      <c r="G74" s="85"/>
    </row>
    <row r="75" spans="1:7" ht="204">
      <c r="A75" s="86" t="s">
        <v>639</v>
      </c>
      <c r="B75" s="133" t="s">
        <v>1192</v>
      </c>
      <c r="C75" s="230">
        <v>6</v>
      </c>
      <c r="D75" s="231" t="s">
        <v>20</v>
      </c>
      <c r="E75" s="234"/>
      <c r="F75" s="84">
        <f t="shared" si="0"/>
        <v>0</v>
      </c>
      <c r="G75" s="85"/>
    </row>
    <row r="76" spans="1:7">
      <c r="A76" s="86"/>
      <c r="B76" s="133"/>
      <c r="C76" s="230"/>
      <c r="D76" s="231"/>
      <c r="E76" s="234"/>
      <c r="F76" s="84"/>
      <c r="G76" s="85"/>
    </row>
    <row r="77" spans="1:7" ht="216.75">
      <c r="A77" s="86" t="s">
        <v>640</v>
      </c>
      <c r="B77" s="133" t="s">
        <v>1191</v>
      </c>
      <c r="C77" s="230">
        <v>8</v>
      </c>
      <c r="D77" s="231" t="s">
        <v>20</v>
      </c>
      <c r="E77" s="234"/>
      <c r="F77" s="84">
        <f>C77*E77</f>
        <v>0</v>
      </c>
      <c r="G77" s="85"/>
    </row>
    <row r="78" spans="1:7">
      <c r="A78" s="86"/>
      <c r="B78" s="133"/>
      <c r="C78" s="230"/>
      <c r="D78" s="231"/>
      <c r="E78" s="234"/>
      <c r="F78" s="84"/>
      <c r="G78" s="85"/>
    </row>
    <row r="79" spans="1:7" ht="216.75">
      <c r="A79" s="86" t="s">
        <v>641</v>
      </c>
      <c r="B79" s="133" t="s">
        <v>1190</v>
      </c>
      <c r="C79" s="230">
        <v>36</v>
      </c>
      <c r="D79" s="231" t="s">
        <v>20</v>
      </c>
      <c r="E79" s="234"/>
      <c r="F79" s="84">
        <f>C79*E79</f>
        <v>0</v>
      </c>
      <c r="G79" s="85"/>
    </row>
    <row r="80" spans="1:7">
      <c r="A80" s="86"/>
      <c r="B80" s="133"/>
      <c r="C80" s="230"/>
      <c r="D80" s="231"/>
      <c r="E80" s="234"/>
      <c r="F80" s="84"/>
      <c r="G80" s="85"/>
    </row>
    <row r="81" spans="1:7" ht="204">
      <c r="A81" s="86" t="s">
        <v>642</v>
      </c>
      <c r="B81" s="133" t="s">
        <v>1189</v>
      </c>
      <c r="C81" s="230">
        <v>3</v>
      </c>
      <c r="D81" s="231" t="s">
        <v>20</v>
      </c>
      <c r="E81" s="234"/>
      <c r="F81" s="84">
        <f>C81*E81</f>
        <v>0</v>
      </c>
      <c r="G81" s="85"/>
    </row>
    <row r="82" spans="1:7">
      <c r="A82" s="86"/>
      <c r="B82" s="133"/>
      <c r="C82" s="230"/>
      <c r="D82" s="231"/>
      <c r="E82" s="234"/>
      <c r="F82" s="84"/>
      <c r="G82" s="85"/>
    </row>
    <row r="83" spans="1:7" ht="191.25">
      <c r="A83" s="86" t="s">
        <v>643</v>
      </c>
      <c r="B83" s="133" t="s">
        <v>1187</v>
      </c>
      <c r="C83" s="230">
        <v>1</v>
      </c>
      <c r="D83" s="231" t="s">
        <v>20</v>
      </c>
      <c r="E83" s="234"/>
      <c r="F83" s="84">
        <f>C83*E83</f>
        <v>0</v>
      </c>
      <c r="G83" s="85"/>
    </row>
    <row r="84" spans="1:7">
      <c r="A84" s="86"/>
      <c r="B84" s="133"/>
      <c r="C84" s="230"/>
      <c r="D84" s="231"/>
      <c r="E84" s="234"/>
      <c r="F84" s="84"/>
      <c r="G84" s="85"/>
    </row>
    <row r="85" spans="1:7" ht="191.25">
      <c r="A85" s="86" t="s">
        <v>644</v>
      </c>
      <c r="B85" s="133" t="s">
        <v>1188</v>
      </c>
      <c r="C85" s="230">
        <v>8</v>
      </c>
      <c r="D85" s="231" t="s">
        <v>20</v>
      </c>
      <c r="E85" s="234"/>
      <c r="F85" s="84">
        <f>C85*E85</f>
        <v>0</v>
      </c>
      <c r="G85" s="85"/>
    </row>
    <row r="86" spans="1:7">
      <c r="A86" s="86"/>
      <c r="B86" s="133"/>
      <c r="C86" s="230"/>
      <c r="D86" s="231"/>
      <c r="E86" s="234"/>
      <c r="F86" s="84"/>
      <c r="G86" s="85"/>
    </row>
    <row r="87" spans="1:7" ht="216.75">
      <c r="A87" s="86" t="s">
        <v>645</v>
      </c>
      <c r="B87" s="133" t="s">
        <v>1186</v>
      </c>
      <c r="C87" s="230">
        <v>4</v>
      </c>
      <c r="D87" s="231" t="s">
        <v>20</v>
      </c>
      <c r="E87" s="234"/>
      <c r="F87" s="84">
        <f>C87*E87</f>
        <v>0</v>
      </c>
      <c r="G87" s="85"/>
    </row>
    <row r="88" spans="1:7">
      <c r="A88" s="86"/>
      <c r="B88" s="133"/>
      <c r="C88" s="230"/>
      <c r="D88" s="231"/>
      <c r="E88" s="234"/>
      <c r="F88" s="84"/>
      <c r="G88" s="85"/>
    </row>
    <row r="89" spans="1:7" ht="191.25">
      <c r="A89" s="86" t="s">
        <v>646</v>
      </c>
      <c r="B89" s="133" t="s">
        <v>1185</v>
      </c>
      <c r="C89" s="230">
        <v>3</v>
      </c>
      <c r="D89" s="231" t="s">
        <v>20</v>
      </c>
      <c r="E89" s="234"/>
      <c r="F89" s="84">
        <f>C89*E89</f>
        <v>0</v>
      </c>
      <c r="G89" s="85"/>
    </row>
    <row r="90" spans="1:7">
      <c r="A90" s="86"/>
      <c r="B90" s="133"/>
      <c r="C90" s="230"/>
      <c r="D90" s="231"/>
      <c r="E90" s="234"/>
      <c r="F90" s="84"/>
      <c r="G90" s="85"/>
    </row>
    <row r="91" spans="1:7" ht="191.25">
      <c r="A91" s="86" t="s">
        <v>647</v>
      </c>
      <c r="B91" s="133" t="s">
        <v>1184</v>
      </c>
      <c r="C91" s="230">
        <v>2</v>
      </c>
      <c r="D91" s="231" t="s">
        <v>20</v>
      </c>
      <c r="E91" s="234"/>
      <c r="F91" s="84">
        <f>C91*E91</f>
        <v>0</v>
      </c>
      <c r="G91" s="85"/>
    </row>
    <row r="92" spans="1:7">
      <c r="A92" s="86"/>
      <c r="B92" s="133"/>
      <c r="C92" s="230"/>
      <c r="D92" s="231"/>
      <c r="E92" s="234"/>
      <c r="F92" s="84"/>
      <c r="G92" s="85"/>
    </row>
    <row r="93" spans="1:7" ht="229.5">
      <c r="A93" s="86" t="s">
        <v>671</v>
      </c>
      <c r="B93" s="133" t="s">
        <v>1183</v>
      </c>
      <c r="C93" s="230">
        <v>2</v>
      </c>
      <c r="D93" s="231" t="s">
        <v>20</v>
      </c>
      <c r="E93" s="234"/>
      <c r="F93" s="84">
        <f>C93*E93</f>
        <v>0</v>
      </c>
      <c r="G93" s="85"/>
    </row>
    <row r="94" spans="1:7">
      <c r="A94" s="86"/>
      <c r="B94" s="133"/>
      <c r="C94" s="230"/>
      <c r="D94" s="231"/>
      <c r="E94" s="234"/>
      <c r="F94" s="84"/>
      <c r="G94" s="85"/>
    </row>
    <row r="95" spans="1:7" ht="216.75">
      <c r="A95" s="86" t="s">
        <v>674</v>
      </c>
      <c r="B95" s="133" t="s">
        <v>1182</v>
      </c>
      <c r="C95" s="230">
        <v>1</v>
      </c>
      <c r="D95" s="231" t="s">
        <v>20</v>
      </c>
      <c r="E95" s="234"/>
      <c r="F95" s="84">
        <f>C95*E95</f>
        <v>0</v>
      </c>
      <c r="G95" s="85"/>
    </row>
    <row r="96" spans="1:7">
      <c r="A96" s="86"/>
      <c r="B96" s="133"/>
      <c r="C96" s="230"/>
      <c r="D96" s="231"/>
      <c r="E96" s="234"/>
      <c r="F96" s="84"/>
      <c r="G96" s="85"/>
    </row>
    <row r="97" spans="1:7" ht="384.75" customHeight="1">
      <c r="A97" s="86" t="s">
        <v>809</v>
      </c>
      <c r="B97" s="280" t="s">
        <v>1181</v>
      </c>
      <c r="C97" s="230">
        <v>1</v>
      </c>
      <c r="D97" s="231" t="s">
        <v>20</v>
      </c>
      <c r="E97" s="234"/>
      <c r="F97" s="84">
        <f>C97*E97</f>
        <v>0</v>
      </c>
      <c r="G97" s="85"/>
    </row>
    <row r="98" spans="1:7">
      <c r="A98" s="86"/>
      <c r="B98" s="133"/>
      <c r="C98" s="230"/>
      <c r="D98" s="231"/>
      <c r="E98" s="234"/>
      <c r="F98" s="84"/>
      <c r="G98" s="85"/>
    </row>
    <row r="99" spans="1:7" ht="25.5">
      <c r="A99" s="86" t="s">
        <v>971</v>
      </c>
      <c r="B99" s="133" t="s">
        <v>972</v>
      </c>
      <c r="C99" s="230"/>
      <c r="D99" s="231"/>
      <c r="E99" s="234"/>
      <c r="F99" s="84"/>
      <c r="G99" s="85"/>
    </row>
    <row r="100" spans="1:7">
      <c r="A100" s="86"/>
      <c r="B100" s="133" t="s">
        <v>973</v>
      </c>
      <c r="C100" s="230">
        <v>30</v>
      </c>
      <c r="D100" s="231" t="s">
        <v>20</v>
      </c>
      <c r="E100" s="234"/>
      <c r="F100" s="84">
        <f>C100*E100</f>
        <v>0</v>
      </c>
      <c r="G100" s="85"/>
    </row>
    <row r="101" spans="1:7">
      <c r="A101" s="86"/>
      <c r="B101" s="133" t="s">
        <v>974</v>
      </c>
      <c r="C101" s="230">
        <v>2</v>
      </c>
      <c r="D101" s="231" t="s">
        <v>20</v>
      </c>
      <c r="E101" s="234"/>
      <c r="F101" s="84">
        <f>C101*E101</f>
        <v>0</v>
      </c>
      <c r="G101" s="85"/>
    </row>
    <row r="102" spans="1:7">
      <c r="A102" s="86"/>
      <c r="B102" s="133"/>
      <c r="C102" s="230"/>
      <c r="D102" s="231"/>
      <c r="E102" s="234"/>
      <c r="F102" s="84"/>
      <c r="G102" s="85"/>
    </row>
    <row r="103" spans="1:7" ht="25.5">
      <c r="A103" s="86" t="s">
        <v>975</v>
      </c>
      <c r="B103" s="133" t="s">
        <v>976</v>
      </c>
      <c r="C103" s="230"/>
      <c r="D103" s="231"/>
      <c r="E103" s="234"/>
      <c r="F103" s="84"/>
      <c r="G103" s="85"/>
    </row>
    <row r="104" spans="1:7">
      <c r="A104" s="86"/>
      <c r="B104" s="133" t="s">
        <v>977</v>
      </c>
      <c r="C104" s="230">
        <v>20</v>
      </c>
      <c r="D104" s="231" t="s">
        <v>20</v>
      </c>
      <c r="E104" s="234"/>
      <c r="F104" s="84">
        <f>C104*E104</f>
        <v>0</v>
      </c>
      <c r="G104" s="85"/>
    </row>
    <row r="105" spans="1:7">
      <c r="A105" s="86"/>
      <c r="B105" s="133" t="s">
        <v>978</v>
      </c>
      <c r="C105" s="230">
        <v>6</v>
      </c>
      <c r="D105" s="231" t="s">
        <v>20</v>
      </c>
      <c r="E105" s="234"/>
      <c r="F105" s="84">
        <f>C105*E105</f>
        <v>0</v>
      </c>
      <c r="G105" s="85"/>
    </row>
    <row r="106" spans="1:7">
      <c r="A106" s="86"/>
      <c r="B106" s="133"/>
      <c r="C106" s="230"/>
      <c r="D106" s="231"/>
      <c r="E106" s="234"/>
      <c r="F106" s="84"/>
      <c r="G106" s="85"/>
    </row>
    <row r="107" spans="1:7" ht="25.5">
      <c r="A107" s="86" t="s">
        <v>979</v>
      </c>
      <c r="B107" s="202" t="s">
        <v>980</v>
      </c>
      <c r="C107" s="230"/>
      <c r="D107" s="231"/>
      <c r="E107" s="234"/>
      <c r="F107" s="84"/>
      <c r="G107" s="85"/>
    </row>
    <row r="108" spans="1:7">
      <c r="A108" s="86"/>
      <c r="B108" s="133" t="s">
        <v>981</v>
      </c>
      <c r="C108" s="230">
        <v>3</v>
      </c>
      <c r="D108" s="231" t="s">
        <v>20</v>
      </c>
      <c r="E108" s="234"/>
      <c r="F108" s="84">
        <f>C108*E108</f>
        <v>0</v>
      </c>
      <c r="G108" s="85"/>
    </row>
    <row r="109" spans="1:7">
      <c r="A109" s="86"/>
      <c r="B109" s="133" t="s">
        <v>982</v>
      </c>
      <c r="C109" s="230">
        <v>1</v>
      </c>
      <c r="D109" s="231" t="s">
        <v>20</v>
      </c>
      <c r="E109" s="234"/>
      <c r="F109" s="84">
        <f>C109*E109</f>
        <v>0</v>
      </c>
      <c r="G109" s="85"/>
    </row>
    <row r="110" spans="1:7">
      <c r="A110" s="86"/>
      <c r="B110" s="133"/>
      <c r="C110" s="230"/>
      <c r="D110" s="231"/>
      <c r="E110" s="234"/>
      <c r="F110" s="84"/>
      <c r="G110" s="85"/>
    </row>
    <row r="111" spans="1:7" ht="51">
      <c r="A111" s="86" t="s">
        <v>983</v>
      </c>
      <c r="B111" s="133" t="s">
        <v>984</v>
      </c>
      <c r="C111" s="230"/>
      <c r="D111" s="231"/>
      <c r="E111" s="234"/>
      <c r="F111" s="84"/>
      <c r="G111" s="85"/>
    </row>
    <row r="112" spans="1:7">
      <c r="A112" s="86"/>
      <c r="B112" s="133" t="s">
        <v>985</v>
      </c>
      <c r="C112" s="230">
        <v>1300</v>
      </c>
      <c r="D112" s="231" t="s">
        <v>36</v>
      </c>
      <c r="E112" s="234"/>
      <c r="F112" s="84">
        <f>C112*E112</f>
        <v>0</v>
      </c>
      <c r="G112" s="85"/>
    </row>
    <row r="113" spans="1:7">
      <c r="A113" s="86"/>
      <c r="B113" s="133" t="s">
        <v>986</v>
      </c>
      <c r="C113" s="230">
        <v>500</v>
      </c>
      <c r="D113" s="231" t="s">
        <v>20</v>
      </c>
      <c r="E113" s="234"/>
      <c r="F113" s="84">
        <f>C113*E113</f>
        <v>0</v>
      </c>
      <c r="G113" s="85"/>
    </row>
    <row r="114" spans="1:7">
      <c r="A114" s="86"/>
      <c r="B114" s="133" t="s">
        <v>995</v>
      </c>
      <c r="C114" s="230">
        <v>20</v>
      </c>
      <c r="D114" s="231" t="s">
        <v>36</v>
      </c>
      <c r="E114" s="234"/>
      <c r="F114" s="84">
        <f>C114*E114</f>
        <v>0</v>
      </c>
      <c r="G114" s="85"/>
    </row>
    <row r="115" spans="1:7">
      <c r="A115" s="86"/>
      <c r="B115" s="133" t="s">
        <v>996</v>
      </c>
      <c r="C115" s="230">
        <v>50</v>
      </c>
      <c r="D115" s="231" t="s">
        <v>36</v>
      </c>
      <c r="E115" s="234"/>
      <c r="F115" s="84">
        <f>C115*E115</f>
        <v>0</v>
      </c>
      <c r="G115" s="85"/>
    </row>
    <row r="116" spans="1:7">
      <c r="A116" s="86"/>
      <c r="B116" s="133" t="s">
        <v>997</v>
      </c>
      <c r="C116" s="230">
        <v>50</v>
      </c>
      <c r="D116" s="231" t="s">
        <v>36</v>
      </c>
      <c r="E116" s="234"/>
      <c r="F116" s="84">
        <f>C116*E116</f>
        <v>0</v>
      </c>
      <c r="G116" s="85"/>
    </row>
    <row r="117" spans="1:7">
      <c r="A117" s="86"/>
      <c r="B117" s="133"/>
      <c r="C117" s="230"/>
      <c r="D117" s="231"/>
      <c r="E117" s="234"/>
      <c r="F117" s="84"/>
      <c r="G117" s="85"/>
    </row>
    <row r="118" spans="1:7" ht="25.5">
      <c r="A118" s="86" t="s">
        <v>988</v>
      </c>
      <c r="B118" s="133" t="s">
        <v>987</v>
      </c>
      <c r="C118" s="230">
        <v>1</v>
      </c>
      <c r="D118" s="231" t="s">
        <v>47</v>
      </c>
      <c r="E118" s="234"/>
      <c r="F118" s="84">
        <f>C118*E118</f>
        <v>0</v>
      </c>
      <c r="G118" s="85"/>
    </row>
    <row r="119" spans="1:7">
      <c r="A119" s="86"/>
      <c r="B119" s="202"/>
      <c r="C119" s="230"/>
      <c r="D119" s="231"/>
      <c r="E119" s="232"/>
      <c r="F119" s="84"/>
      <c r="G119" s="85"/>
    </row>
    <row r="120" spans="1:7">
      <c r="A120" s="104" t="s">
        <v>83</v>
      </c>
      <c r="B120" s="201" t="s">
        <v>933</v>
      </c>
      <c r="C120" s="262"/>
      <c r="D120" s="263"/>
      <c r="E120" s="264"/>
      <c r="F120" s="137">
        <f>SUM(F52:F118)</f>
        <v>0</v>
      </c>
      <c r="G120" s="138">
        <f>SUM(G52:G118)</f>
        <v>0</v>
      </c>
    </row>
    <row r="121" spans="1:7">
      <c r="A121" s="86"/>
      <c r="B121" s="202"/>
      <c r="C121" s="254"/>
      <c r="D121" s="229"/>
      <c r="E121" s="265"/>
      <c r="F121" s="87"/>
      <c r="G121" s="88"/>
    </row>
    <row r="122" spans="1:7">
      <c r="A122" s="86"/>
      <c r="B122" s="202"/>
      <c r="C122" s="254"/>
      <c r="D122" s="229"/>
      <c r="E122" s="265"/>
      <c r="F122" s="87"/>
      <c r="G122" s="88"/>
    </row>
    <row r="123" spans="1:7">
      <c r="A123" s="86" t="s">
        <v>78</v>
      </c>
      <c r="B123" s="202" t="s">
        <v>989</v>
      </c>
      <c r="C123" s="230"/>
      <c r="D123" s="231"/>
      <c r="E123" s="232"/>
      <c r="F123" s="84"/>
      <c r="G123" s="85"/>
    </row>
    <row r="124" spans="1:7">
      <c r="A124" s="86"/>
      <c r="B124" s="202"/>
      <c r="C124" s="230"/>
      <c r="D124" s="231"/>
      <c r="E124" s="232"/>
      <c r="F124" s="84"/>
      <c r="G124" s="85"/>
    </row>
    <row r="125" spans="1:7" ht="33" customHeight="1">
      <c r="A125" s="86"/>
      <c r="B125" s="202" t="s">
        <v>969</v>
      </c>
      <c r="C125" s="230"/>
      <c r="D125" s="231"/>
      <c r="E125" s="232"/>
      <c r="F125" s="84"/>
      <c r="G125" s="85"/>
    </row>
    <row r="126" spans="1:7" ht="25.5">
      <c r="A126" s="86"/>
      <c r="B126" s="202" t="s">
        <v>970</v>
      </c>
      <c r="C126" s="230"/>
      <c r="D126" s="231"/>
      <c r="E126" s="232"/>
      <c r="F126" s="84"/>
      <c r="G126" s="85"/>
    </row>
    <row r="127" spans="1:7">
      <c r="A127" s="86"/>
      <c r="B127" s="202"/>
      <c r="C127" s="230"/>
      <c r="D127" s="231"/>
      <c r="E127" s="232"/>
      <c r="F127" s="84"/>
      <c r="G127" s="85"/>
    </row>
    <row r="128" spans="1:7" ht="25.5">
      <c r="A128" s="86" t="s">
        <v>53</v>
      </c>
      <c r="B128" s="133" t="s">
        <v>990</v>
      </c>
      <c r="C128" s="230"/>
      <c r="D128" s="231"/>
      <c r="E128" s="232"/>
      <c r="F128" s="84"/>
      <c r="G128" s="85"/>
    </row>
    <row r="129" spans="1:7">
      <c r="A129" s="86"/>
      <c r="B129" s="133" t="s">
        <v>991</v>
      </c>
      <c r="C129" s="230">
        <v>15</v>
      </c>
      <c r="D129" s="231" t="s">
        <v>20</v>
      </c>
      <c r="E129" s="234"/>
      <c r="F129" s="84">
        <f>C129*E129</f>
        <v>0</v>
      </c>
      <c r="G129" s="85"/>
    </row>
    <row r="130" spans="1:7">
      <c r="A130" s="86"/>
      <c r="B130" s="133" t="s">
        <v>992</v>
      </c>
      <c r="C130" s="230">
        <v>10</v>
      </c>
      <c r="D130" s="231" t="s">
        <v>20</v>
      </c>
      <c r="E130" s="234"/>
      <c r="F130" s="84">
        <f>C130*E130</f>
        <v>0</v>
      </c>
      <c r="G130" s="85"/>
    </row>
    <row r="131" spans="1:7">
      <c r="A131" s="86"/>
      <c r="B131" s="202"/>
      <c r="C131" s="230"/>
      <c r="D131" s="231"/>
      <c r="E131" s="234"/>
      <c r="F131" s="84"/>
      <c r="G131" s="85"/>
    </row>
    <row r="132" spans="1:7" ht="51">
      <c r="A132" s="86" t="s">
        <v>54</v>
      </c>
      <c r="B132" s="133" t="s">
        <v>993</v>
      </c>
      <c r="C132" s="230"/>
      <c r="D132" s="231"/>
      <c r="E132" s="234"/>
      <c r="F132" s="84"/>
      <c r="G132" s="85"/>
    </row>
    <row r="133" spans="1:7">
      <c r="A133" s="86"/>
      <c r="B133" s="133" t="s">
        <v>994</v>
      </c>
      <c r="C133" s="230">
        <v>750</v>
      </c>
      <c r="D133" s="231" t="s">
        <v>36</v>
      </c>
      <c r="E133" s="234"/>
      <c r="F133" s="84">
        <f>C133*E133</f>
        <v>0</v>
      </c>
      <c r="G133" s="85"/>
    </row>
    <row r="134" spans="1:7">
      <c r="A134" s="86"/>
      <c r="B134" s="202" t="s">
        <v>986</v>
      </c>
      <c r="C134" s="230">
        <v>300</v>
      </c>
      <c r="D134" s="231" t="s">
        <v>36</v>
      </c>
      <c r="E134" s="234"/>
      <c r="F134" s="84">
        <f>C134*E134</f>
        <v>0</v>
      </c>
      <c r="G134" s="85"/>
    </row>
    <row r="135" spans="1:7">
      <c r="A135" s="86"/>
      <c r="B135" s="133" t="s">
        <v>995</v>
      </c>
      <c r="C135" s="230">
        <v>20</v>
      </c>
      <c r="D135" s="231" t="s">
        <v>36</v>
      </c>
      <c r="E135" s="234"/>
      <c r="F135" s="84">
        <f>C135*E135</f>
        <v>0</v>
      </c>
      <c r="G135" s="85"/>
    </row>
    <row r="136" spans="1:7">
      <c r="A136" s="86"/>
      <c r="B136" s="133" t="s">
        <v>996</v>
      </c>
      <c r="C136" s="230">
        <v>50</v>
      </c>
      <c r="D136" s="231" t="s">
        <v>36</v>
      </c>
      <c r="E136" s="234"/>
      <c r="F136" s="84">
        <f>C136*E136</f>
        <v>0</v>
      </c>
      <c r="G136" s="85"/>
    </row>
    <row r="137" spans="1:7">
      <c r="A137" s="86"/>
      <c r="B137" s="133" t="s">
        <v>997</v>
      </c>
      <c r="C137" s="230">
        <v>50</v>
      </c>
      <c r="D137" s="231" t="s">
        <v>36</v>
      </c>
      <c r="E137" s="234"/>
      <c r="F137" s="84">
        <f>C137*E137</f>
        <v>0</v>
      </c>
      <c r="G137" s="85"/>
    </row>
    <row r="138" spans="1:7">
      <c r="A138" s="86"/>
      <c r="B138" s="133"/>
      <c r="C138" s="230"/>
      <c r="D138" s="231"/>
      <c r="E138" s="234"/>
      <c r="F138" s="84"/>
      <c r="G138" s="85"/>
    </row>
    <row r="139" spans="1:7" ht="38.25">
      <c r="A139" s="86" t="s">
        <v>55</v>
      </c>
      <c r="B139" s="133" t="s">
        <v>998</v>
      </c>
      <c r="C139" s="230">
        <v>1</v>
      </c>
      <c r="D139" s="231" t="s">
        <v>20</v>
      </c>
      <c r="E139" s="234"/>
      <c r="F139" s="84"/>
      <c r="G139" s="85">
        <f>C139*E139</f>
        <v>0</v>
      </c>
    </row>
    <row r="140" spans="1:7">
      <c r="A140" s="86"/>
      <c r="B140" s="133"/>
      <c r="C140" s="230"/>
      <c r="D140" s="231"/>
      <c r="E140" s="234"/>
      <c r="F140" s="84"/>
      <c r="G140" s="85"/>
    </row>
    <row r="141" spans="1:7" ht="51">
      <c r="A141" s="86" t="s">
        <v>56</v>
      </c>
      <c r="B141" s="133" t="s">
        <v>999</v>
      </c>
      <c r="C141" s="230">
        <v>27</v>
      </c>
      <c r="D141" s="231" t="s">
        <v>20</v>
      </c>
      <c r="E141" s="234"/>
      <c r="F141" s="84"/>
      <c r="G141" s="85">
        <f>C141*E141</f>
        <v>0</v>
      </c>
    </row>
    <row r="142" spans="1:7">
      <c r="A142" s="86"/>
      <c r="B142" s="133"/>
      <c r="C142" s="230"/>
      <c r="D142" s="231"/>
      <c r="E142" s="234"/>
      <c r="F142" s="84"/>
      <c r="G142" s="85"/>
    </row>
    <row r="143" spans="1:7" ht="38.25">
      <c r="A143" s="86" t="s">
        <v>115</v>
      </c>
      <c r="B143" s="133" t="s">
        <v>1000</v>
      </c>
      <c r="C143" s="230">
        <v>27</v>
      </c>
      <c r="D143" s="231" t="s">
        <v>20</v>
      </c>
      <c r="E143" s="234"/>
      <c r="F143" s="84"/>
      <c r="G143" s="85">
        <f>C143*E143</f>
        <v>0</v>
      </c>
    </row>
    <row r="144" spans="1:7">
      <c r="A144" s="86"/>
      <c r="B144" s="133"/>
      <c r="C144" s="230"/>
      <c r="D144" s="231"/>
      <c r="E144" s="234"/>
      <c r="F144" s="84"/>
      <c r="G144" s="85"/>
    </row>
    <row r="145" spans="1:7" ht="38.25">
      <c r="A145" s="86" t="s">
        <v>610</v>
      </c>
      <c r="B145" s="133" t="s">
        <v>1001</v>
      </c>
      <c r="C145" s="230">
        <v>2</v>
      </c>
      <c r="D145" s="231" t="s">
        <v>20</v>
      </c>
      <c r="E145" s="234"/>
      <c r="F145" s="84"/>
      <c r="G145" s="85">
        <f>C145*E145</f>
        <v>0</v>
      </c>
    </row>
    <row r="146" spans="1:7">
      <c r="A146" s="86"/>
      <c r="B146" s="133"/>
      <c r="C146" s="230"/>
      <c r="D146" s="231"/>
      <c r="E146" s="234"/>
      <c r="F146" s="84"/>
      <c r="G146" s="85"/>
    </row>
    <row r="147" spans="1:7" ht="38.25">
      <c r="A147" s="86" t="s">
        <v>611</v>
      </c>
      <c r="B147" s="133" t="s">
        <v>1002</v>
      </c>
      <c r="C147" s="230">
        <v>1</v>
      </c>
      <c r="D147" s="231" t="s">
        <v>20</v>
      </c>
      <c r="E147" s="234"/>
      <c r="F147" s="84"/>
      <c r="G147" s="85">
        <f>C147*E147</f>
        <v>0</v>
      </c>
    </row>
    <row r="148" spans="1:7">
      <c r="A148" s="86"/>
      <c r="B148" s="133"/>
      <c r="C148" s="230"/>
      <c r="D148" s="231"/>
      <c r="E148" s="234"/>
      <c r="F148" s="84"/>
      <c r="G148" s="85"/>
    </row>
    <row r="149" spans="1:7" ht="51">
      <c r="A149" s="86" t="s">
        <v>612</v>
      </c>
      <c r="B149" s="133" t="s">
        <v>1179</v>
      </c>
      <c r="C149" s="230">
        <v>1</v>
      </c>
      <c r="D149" s="231" t="s">
        <v>20</v>
      </c>
      <c r="E149" s="234"/>
      <c r="F149" s="84"/>
      <c r="G149" s="85">
        <f>C149*E149</f>
        <v>0</v>
      </c>
    </row>
    <row r="150" spans="1:7">
      <c r="A150" s="86"/>
      <c r="B150" s="133"/>
      <c r="C150" s="230"/>
      <c r="D150" s="231"/>
      <c r="E150" s="234"/>
      <c r="F150" s="84"/>
      <c r="G150" s="85"/>
    </row>
    <row r="151" spans="1:7" ht="51">
      <c r="A151" s="86" t="s">
        <v>613</v>
      </c>
      <c r="B151" s="133" t="s">
        <v>1180</v>
      </c>
      <c r="C151" s="230">
        <v>1</v>
      </c>
      <c r="D151" s="231" t="s">
        <v>20</v>
      </c>
      <c r="E151" s="234"/>
      <c r="F151" s="84"/>
      <c r="G151" s="85">
        <f>C151*E151</f>
        <v>0</v>
      </c>
    </row>
    <row r="152" spans="1:7">
      <c r="A152" s="86"/>
      <c r="B152" s="133"/>
      <c r="C152" s="230"/>
      <c r="D152" s="231"/>
      <c r="E152" s="234"/>
      <c r="F152" s="84"/>
      <c r="G152" s="85"/>
    </row>
    <row r="153" spans="1:7" ht="33.75" customHeight="1">
      <c r="A153" s="86" t="s">
        <v>951</v>
      </c>
      <c r="B153" s="133" t="s">
        <v>1004</v>
      </c>
      <c r="C153" s="230"/>
      <c r="D153" s="231"/>
      <c r="E153" s="234"/>
      <c r="F153" s="84"/>
      <c r="G153" s="85"/>
    </row>
    <row r="154" spans="1:7">
      <c r="A154" s="86"/>
      <c r="B154" s="133" t="s">
        <v>1005</v>
      </c>
      <c r="C154" s="230">
        <v>30</v>
      </c>
      <c r="D154" s="231" t="s">
        <v>36</v>
      </c>
      <c r="E154" s="234"/>
      <c r="F154" s="84">
        <f>C154*E154</f>
        <v>0</v>
      </c>
      <c r="G154" s="85"/>
    </row>
    <row r="155" spans="1:7">
      <c r="A155" s="86"/>
      <c r="B155" s="133" t="s">
        <v>1006</v>
      </c>
      <c r="C155" s="230">
        <v>30</v>
      </c>
      <c r="D155" s="231" t="s">
        <v>36</v>
      </c>
      <c r="E155" s="234"/>
      <c r="F155" s="84">
        <f>C155*E155</f>
        <v>0</v>
      </c>
      <c r="G155" s="85"/>
    </row>
    <row r="156" spans="1:7">
      <c r="A156" s="86"/>
      <c r="B156" s="133" t="s">
        <v>1007</v>
      </c>
      <c r="C156" s="230">
        <v>100</v>
      </c>
      <c r="D156" s="231" t="s">
        <v>36</v>
      </c>
      <c r="E156" s="234"/>
      <c r="F156" s="84">
        <f>C156*E156</f>
        <v>0</v>
      </c>
      <c r="G156" s="85"/>
    </row>
    <row r="157" spans="1:7">
      <c r="A157" s="86"/>
      <c r="B157" s="133" t="s">
        <v>1008</v>
      </c>
      <c r="C157" s="230">
        <v>3</v>
      </c>
      <c r="D157" s="231" t="s">
        <v>20</v>
      </c>
      <c r="E157" s="234"/>
      <c r="F157" s="84">
        <f>C157*E157</f>
        <v>0</v>
      </c>
      <c r="G157" s="85"/>
    </row>
    <row r="158" spans="1:7">
      <c r="A158" s="86"/>
      <c r="B158" s="133"/>
      <c r="C158" s="230"/>
      <c r="D158" s="231"/>
      <c r="E158" s="232"/>
      <c r="F158" s="84"/>
      <c r="G158" s="85"/>
    </row>
    <row r="159" spans="1:7">
      <c r="A159" s="86"/>
      <c r="B159" s="202"/>
      <c r="C159" s="230"/>
      <c r="D159" s="231"/>
      <c r="E159" s="232"/>
      <c r="F159" s="84"/>
      <c r="G159" s="85"/>
    </row>
    <row r="160" spans="1:7">
      <c r="A160" s="104" t="s">
        <v>15</v>
      </c>
      <c r="B160" s="201" t="s">
        <v>1003</v>
      </c>
      <c r="C160" s="262"/>
      <c r="D160" s="263"/>
      <c r="E160" s="264"/>
      <c r="F160" s="137">
        <f>SUM(F128:F157)</f>
        <v>0</v>
      </c>
      <c r="G160" s="138">
        <f>SUM(G128:G157)</f>
        <v>0</v>
      </c>
    </row>
    <row r="161" spans="1:7">
      <c r="A161" s="86"/>
      <c r="B161" s="202"/>
      <c r="C161" s="254"/>
      <c r="D161" s="229"/>
      <c r="E161" s="265"/>
      <c r="F161" s="87"/>
      <c r="G161" s="88"/>
    </row>
    <row r="162" spans="1:7">
      <c r="A162" s="86"/>
      <c r="B162" s="202"/>
      <c r="C162" s="254"/>
      <c r="D162" s="229"/>
      <c r="E162" s="265"/>
      <c r="F162" s="87"/>
      <c r="G162" s="88"/>
    </row>
    <row r="163" spans="1:7">
      <c r="A163" s="86" t="s">
        <v>79</v>
      </c>
      <c r="B163" s="202" t="s">
        <v>1009</v>
      </c>
      <c r="C163" s="266"/>
      <c r="D163" s="267"/>
      <c r="E163" s="267"/>
      <c r="F163" s="131"/>
      <c r="G163" s="132"/>
    </row>
    <row r="164" spans="1:7">
      <c r="C164" s="266"/>
      <c r="D164" s="267"/>
      <c r="E164" s="267"/>
      <c r="F164" s="131"/>
      <c r="G164" s="132"/>
    </row>
    <row r="165" spans="1:7" ht="25.5">
      <c r="A165" s="79" t="s">
        <v>17</v>
      </c>
      <c r="B165" s="133" t="s">
        <v>1011</v>
      </c>
      <c r="C165" s="230">
        <v>1000</v>
      </c>
      <c r="D165" s="231" t="s">
        <v>36</v>
      </c>
      <c r="E165" s="234"/>
      <c r="F165" s="84">
        <f>C165*E165</f>
        <v>0</v>
      </c>
      <c r="G165" s="85" t="s">
        <v>44</v>
      </c>
    </row>
    <row r="166" spans="1:7">
      <c r="A166" s="79"/>
      <c r="B166" s="133"/>
      <c r="C166" s="230"/>
      <c r="D166" s="231"/>
      <c r="E166" s="234"/>
      <c r="F166" s="84"/>
      <c r="G166" s="85"/>
    </row>
    <row r="167" spans="1:7" ht="25.5">
      <c r="A167" s="79" t="s">
        <v>18</v>
      </c>
      <c r="B167" s="133" t="s">
        <v>1012</v>
      </c>
      <c r="C167" s="230">
        <v>30</v>
      </c>
      <c r="D167" s="231" t="s">
        <v>20</v>
      </c>
      <c r="E167" s="234"/>
      <c r="F167" s="84">
        <f>C167*E167</f>
        <v>0</v>
      </c>
      <c r="G167" s="85"/>
    </row>
    <row r="168" spans="1:7">
      <c r="A168" s="79"/>
      <c r="B168" s="133"/>
      <c r="C168" s="230"/>
      <c r="D168" s="231"/>
      <c r="E168" s="234"/>
      <c r="F168" s="84"/>
      <c r="G168" s="85"/>
    </row>
    <row r="169" spans="1:7" ht="25.5">
      <c r="A169" s="79" t="s">
        <v>19</v>
      </c>
      <c r="B169" s="133" t="s">
        <v>1013</v>
      </c>
      <c r="C169" s="230">
        <v>30</v>
      </c>
      <c r="D169" s="231" t="s">
        <v>20</v>
      </c>
      <c r="E169" s="234"/>
      <c r="F169" s="84">
        <f>C169*E169</f>
        <v>0</v>
      </c>
      <c r="G169" s="85"/>
    </row>
    <row r="170" spans="1:7">
      <c r="A170" s="79"/>
      <c r="B170" s="133"/>
      <c r="C170" s="230"/>
      <c r="D170" s="231"/>
      <c r="E170" s="234"/>
      <c r="F170" s="84"/>
      <c r="G170" s="85"/>
    </row>
    <row r="171" spans="1:7" ht="25.5">
      <c r="A171" s="79" t="s">
        <v>474</v>
      </c>
      <c r="B171" s="133" t="s">
        <v>1014</v>
      </c>
      <c r="C171" s="230"/>
      <c r="D171" s="231"/>
      <c r="E171" s="234"/>
      <c r="F171" s="84"/>
      <c r="G171" s="85"/>
    </row>
    <row r="172" spans="1:7">
      <c r="A172" s="79"/>
      <c r="B172" s="133" t="s">
        <v>1015</v>
      </c>
      <c r="C172" s="230">
        <v>500</v>
      </c>
      <c r="D172" s="231" t="s">
        <v>36</v>
      </c>
      <c r="E172" s="234"/>
      <c r="F172" s="84">
        <f>C172*E172</f>
        <v>0</v>
      </c>
      <c r="G172" s="85"/>
    </row>
    <row r="173" spans="1:7">
      <c r="A173" s="79"/>
      <c r="B173" s="133" t="s">
        <v>1016</v>
      </c>
      <c r="C173" s="230">
        <v>50</v>
      </c>
      <c r="D173" s="231" t="s">
        <v>36</v>
      </c>
      <c r="E173" s="234"/>
      <c r="F173" s="84">
        <f>C173*E173</f>
        <v>0</v>
      </c>
      <c r="G173" s="85"/>
    </row>
    <row r="174" spans="1:7">
      <c r="A174" s="79"/>
      <c r="B174" s="133"/>
      <c r="C174" s="230"/>
      <c r="D174" s="231"/>
      <c r="E174" s="234"/>
      <c r="F174" s="84"/>
      <c r="G174" s="85"/>
    </row>
    <row r="175" spans="1:7">
      <c r="A175" s="79" t="s">
        <v>475</v>
      </c>
      <c r="B175" s="133" t="s">
        <v>1017</v>
      </c>
      <c r="C175" s="230">
        <v>1</v>
      </c>
      <c r="D175" s="231" t="s">
        <v>47</v>
      </c>
      <c r="E175" s="234"/>
      <c r="F175" s="84">
        <f>C175*E175</f>
        <v>0</v>
      </c>
      <c r="G175" s="132"/>
    </row>
    <row r="176" spans="1:7">
      <c r="A176" s="79"/>
      <c r="B176" s="133"/>
      <c r="C176" s="230"/>
      <c r="D176" s="267"/>
      <c r="E176" s="267"/>
      <c r="F176" s="131"/>
      <c r="G176" s="132"/>
    </row>
    <row r="177" spans="1:7">
      <c r="A177" s="129"/>
      <c r="B177" s="205"/>
      <c r="C177" s="268"/>
      <c r="D177" s="268"/>
      <c r="E177" s="268"/>
      <c r="F177" s="195"/>
      <c r="G177" s="196"/>
    </row>
    <row r="178" spans="1:7">
      <c r="A178" s="104" t="s">
        <v>16</v>
      </c>
      <c r="B178" s="201" t="s">
        <v>1010</v>
      </c>
      <c r="C178" s="262"/>
      <c r="D178" s="263"/>
      <c r="E178" s="264"/>
      <c r="F178" s="137">
        <f>SUM(F164:F176)</f>
        <v>0</v>
      </c>
      <c r="G178" s="138">
        <f>SUM(G164:G176)</f>
        <v>0</v>
      </c>
    </row>
    <row r="179" spans="1:7">
      <c r="A179" s="129"/>
      <c r="B179" s="205"/>
      <c r="C179" s="268"/>
      <c r="D179" s="268"/>
      <c r="E179" s="268"/>
      <c r="F179" s="195"/>
      <c r="G179" s="196"/>
    </row>
    <row r="180" spans="1:7">
      <c r="A180" s="129"/>
      <c r="B180" s="205"/>
      <c r="C180" s="268"/>
      <c r="D180" s="268"/>
      <c r="E180" s="268"/>
      <c r="F180" s="195"/>
      <c r="G180" s="196"/>
    </row>
    <row r="181" spans="1:7">
      <c r="A181" s="86" t="s">
        <v>33</v>
      </c>
      <c r="B181" s="202" t="s">
        <v>1018</v>
      </c>
      <c r="C181" s="266"/>
      <c r="D181" s="267"/>
      <c r="E181" s="267"/>
      <c r="F181" s="131"/>
      <c r="G181" s="132"/>
    </row>
    <row r="182" spans="1:7">
      <c r="A182" s="86"/>
      <c r="B182" s="133"/>
      <c r="C182" s="230"/>
      <c r="D182" s="231"/>
      <c r="E182" s="232"/>
      <c r="F182" s="84"/>
      <c r="G182" s="85"/>
    </row>
    <row r="183" spans="1:7" ht="63.75">
      <c r="A183" s="86" t="s">
        <v>26</v>
      </c>
      <c r="B183" s="133" t="s">
        <v>1019</v>
      </c>
      <c r="C183" s="230"/>
      <c r="D183" s="231"/>
      <c r="E183" s="234"/>
      <c r="F183" s="84"/>
      <c r="G183" s="85"/>
    </row>
    <row r="184" spans="1:7">
      <c r="A184" s="86"/>
      <c r="B184" s="133" t="s">
        <v>1031</v>
      </c>
      <c r="C184" s="230">
        <v>1</v>
      </c>
      <c r="D184" s="231" t="s">
        <v>47</v>
      </c>
      <c r="E184" s="234"/>
      <c r="F184" s="84">
        <f>C184*E184</f>
        <v>0</v>
      </c>
      <c r="G184" s="85"/>
    </row>
    <row r="185" spans="1:7">
      <c r="A185" s="86"/>
      <c r="B185" s="133" t="s">
        <v>1032</v>
      </c>
      <c r="C185" s="230">
        <v>1</v>
      </c>
      <c r="D185" s="231" t="s">
        <v>47</v>
      </c>
      <c r="E185" s="234"/>
      <c r="F185" s="84"/>
      <c r="G185" s="85">
        <f>C185*E185</f>
        <v>0</v>
      </c>
    </row>
    <row r="186" spans="1:7">
      <c r="A186" s="86"/>
      <c r="B186" s="133"/>
      <c r="C186" s="230"/>
      <c r="D186" s="231"/>
      <c r="E186" s="234"/>
      <c r="F186" s="84"/>
      <c r="G186" s="85"/>
    </row>
    <row r="187" spans="1:7">
      <c r="A187" s="86"/>
      <c r="B187" s="133"/>
      <c r="C187" s="230"/>
      <c r="D187" s="231"/>
      <c r="E187" s="234"/>
      <c r="F187" s="84"/>
      <c r="G187" s="85"/>
    </row>
    <row r="188" spans="1:7" ht="25.5">
      <c r="A188" s="86" t="s">
        <v>27</v>
      </c>
      <c r="B188" s="133" t="s">
        <v>1020</v>
      </c>
      <c r="C188" s="230"/>
      <c r="D188" s="231"/>
      <c r="E188" s="234"/>
      <c r="F188" s="84"/>
      <c r="G188" s="85"/>
    </row>
    <row r="189" spans="1:7">
      <c r="A189" s="86"/>
      <c r="B189" s="133" t="s">
        <v>1031</v>
      </c>
      <c r="C189" s="230">
        <v>200</v>
      </c>
      <c r="D189" s="231" t="s">
        <v>36</v>
      </c>
      <c r="E189" s="234"/>
      <c r="F189" s="84">
        <f>C189*E189</f>
        <v>0</v>
      </c>
      <c r="G189" s="85"/>
    </row>
    <row r="190" spans="1:7">
      <c r="A190" s="86"/>
      <c r="B190" s="133" t="s">
        <v>1032</v>
      </c>
      <c r="C190" s="230">
        <v>50</v>
      </c>
      <c r="D190" s="231" t="s">
        <v>36</v>
      </c>
      <c r="E190" s="234"/>
      <c r="F190" s="84"/>
      <c r="G190" s="85">
        <f>C190*E190</f>
        <v>0</v>
      </c>
    </row>
    <row r="191" spans="1:7">
      <c r="A191" s="86"/>
      <c r="B191" s="133"/>
      <c r="C191" s="230"/>
      <c r="D191" s="231"/>
      <c r="E191" s="234"/>
      <c r="F191" s="84"/>
      <c r="G191" s="85"/>
    </row>
    <row r="192" spans="1:7" ht="25.5">
      <c r="A192" s="86" t="s">
        <v>87</v>
      </c>
      <c r="B192" s="133" t="s">
        <v>1021</v>
      </c>
      <c r="C192" s="230"/>
      <c r="D192" s="231"/>
      <c r="E192" s="234"/>
      <c r="F192" s="84"/>
      <c r="G192" s="85"/>
    </row>
    <row r="193" spans="1:7">
      <c r="A193" s="86"/>
      <c r="B193" s="133" t="s">
        <v>1031</v>
      </c>
      <c r="C193" s="230">
        <v>1</v>
      </c>
      <c r="D193" s="231" t="s">
        <v>47</v>
      </c>
      <c r="E193" s="234"/>
      <c r="F193" s="84">
        <f>C193*E193</f>
        <v>0</v>
      </c>
      <c r="G193" s="85"/>
    </row>
    <row r="194" spans="1:7">
      <c r="A194" s="86"/>
      <c r="B194" s="133" t="s">
        <v>1032</v>
      </c>
      <c r="C194" s="230">
        <v>1</v>
      </c>
      <c r="D194" s="231" t="s">
        <v>47</v>
      </c>
      <c r="E194" s="234"/>
      <c r="F194" s="84"/>
      <c r="G194" s="85">
        <f>C194*E194</f>
        <v>0</v>
      </c>
    </row>
    <row r="195" spans="1:7">
      <c r="A195" s="86"/>
      <c r="B195" s="133"/>
      <c r="C195" s="230"/>
      <c r="D195" s="231"/>
      <c r="E195" s="234"/>
      <c r="F195" s="84"/>
      <c r="G195" s="85"/>
    </row>
    <row r="196" spans="1:7" ht="38.25">
      <c r="A196" s="86" t="s">
        <v>368</v>
      </c>
      <c r="B196" s="133" t="s">
        <v>1022</v>
      </c>
      <c r="C196" s="230"/>
      <c r="D196" s="231"/>
      <c r="E196" s="234"/>
      <c r="F196" s="84"/>
      <c r="G196" s="85"/>
    </row>
    <row r="197" spans="1:7">
      <c r="A197" s="86"/>
      <c r="B197" s="133" t="s">
        <v>1031</v>
      </c>
      <c r="C197" s="230">
        <v>12</v>
      </c>
      <c r="D197" s="231" t="s">
        <v>20</v>
      </c>
      <c r="E197" s="234"/>
      <c r="F197" s="84">
        <f>C197*E197</f>
        <v>0</v>
      </c>
      <c r="G197" s="85"/>
    </row>
    <row r="198" spans="1:7">
      <c r="A198" s="86"/>
      <c r="B198" s="133" t="s">
        <v>1032</v>
      </c>
      <c r="C198" s="230">
        <v>5</v>
      </c>
      <c r="D198" s="231" t="s">
        <v>20</v>
      </c>
      <c r="E198" s="234"/>
      <c r="F198" s="84"/>
      <c r="G198" s="85">
        <f>C198*E198</f>
        <v>0</v>
      </c>
    </row>
    <row r="199" spans="1:7">
      <c r="A199" s="86"/>
      <c r="B199" s="133"/>
      <c r="C199" s="230"/>
      <c r="D199" s="231"/>
      <c r="E199" s="234"/>
      <c r="F199" s="84"/>
      <c r="G199" s="85"/>
    </row>
    <row r="200" spans="1:7">
      <c r="A200" s="86" t="s">
        <v>369</v>
      </c>
      <c r="B200" s="133" t="s">
        <v>1023</v>
      </c>
      <c r="C200" s="230"/>
      <c r="D200" s="231"/>
      <c r="E200" s="234"/>
      <c r="F200" s="84"/>
      <c r="G200" s="85"/>
    </row>
    <row r="201" spans="1:7">
      <c r="A201" s="86"/>
      <c r="B201" s="133" t="s">
        <v>1024</v>
      </c>
      <c r="C201" s="230"/>
      <c r="D201" s="231"/>
      <c r="E201" s="234"/>
      <c r="F201" s="84"/>
      <c r="G201" s="85"/>
    </row>
    <row r="202" spans="1:7">
      <c r="A202" s="86"/>
      <c r="B202" s="133" t="s">
        <v>1025</v>
      </c>
      <c r="C202" s="230"/>
      <c r="D202" s="231"/>
      <c r="E202" s="234"/>
      <c r="F202" s="84"/>
      <c r="G202" s="85"/>
    </row>
    <row r="203" spans="1:7">
      <c r="A203" s="86"/>
      <c r="B203" s="133" t="s">
        <v>1026</v>
      </c>
      <c r="C203" s="230"/>
      <c r="D203" s="231"/>
      <c r="E203" s="234"/>
      <c r="F203" s="84"/>
      <c r="G203" s="85"/>
    </row>
    <row r="204" spans="1:7">
      <c r="A204" s="86"/>
      <c r="B204" s="133" t="s">
        <v>1027</v>
      </c>
      <c r="C204" s="230"/>
      <c r="D204" s="231"/>
      <c r="E204" s="234"/>
      <c r="F204" s="84"/>
      <c r="G204" s="85"/>
    </row>
    <row r="205" spans="1:7">
      <c r="A205" s="86"/>
      <c r="B205" s="206" t="s">
        <v>1028</v>
      </c>
      <c r="C205" s="230"/>
      <c r="D205" s="231"/>
      <c r="E205" s="234"/>
      <c r="F205" s="84"/>
      <c r="G205" s="85"/>
    </row>
    <row r="206" spans="1:7">
      <c r="A206" s="86"/>
      <c r="B206" s="133" t="s">
        <v>1031</v>
      </c>
      <c r="C206" s="230">
        <v>1</v>
      </c>
      <c r="D206" s="231" t="s">
        <v>47</v>
      </c>
      <c r="E206" s="234"/>
      <c r="F206" s="84">
        <f>C206*E206</f>
        <v>0</v>
      </c>
      <c r="G206" s="85"/>
    </row>
    <row r="207" spans="1:7">
      <c r="A207" s="86"/>
      <c r="B207" s="133" t="s">
        <v>1032</v>
      </c>
      <c r="C207" s="230">
        <v>1</v>
      </c>
      <c r="D207" s="231" t="s">
        <v>47</v>
      </c>
      <c r="E207" s="234"/>
      <c r="F207" s="84"/>
      <c r="G207" s="85">
        <f>C207*E207</f>
        <v>0</v>
      </c>
    </row>
    <row r="208" spans="1:7">
      <c r="A208" s="86"/>
      <c r="B208" s="133"/>
      <c r="C208" s="230"/>
      <c r="D208" s="231"/>
      <c r="E208" s="234"/>
      <c r="F208" s="84"/>
      <c r="G208" s="85"/>
    </row>
    <row r="209" spans="1:7">
      <c r="A209" s="86" t="s">
        <v>370</v>
      </c>
      <c r="B209" s="133" t="s">
        <v>1029</v>
      </c>
      <c r="C209" s="81"/>
      <c r="D209" s="82"/>
      <c r="E209" s="42"/>
      <c r="F209" s="84"/>
      <c r="G209" s="85"/>
    </row>
    <row r="210" spans="1:7">
      <c r="A210" s="86"/>
      <c r="B210" s="133" t="s">
        <v>1031</v>
      </c>
      <c r="C210" s="81">
        <v>1</v>
      </c>
      <c r="D210" s="82" t="s">
        <v>47</v>
      </c>
      <c r="E210" s="42"/>
      <c r="F210" s="84">
        <f>C210*E210</f>
        <v>0</v>
      </c>
      <c r="G210" s="85"/>
    </row>
    <row r="211" spans="1:7">
      <c r="A211" s="86"/>
      <c r="B211" s="133" t="s">
        <v>1032</v>
      </c>
      <c r="C211" s="81">
        <v>1</v>
      </c>
      <c r="D211" s="82" t="s">
        <v>47</v>
      </c>
      <c r="E211" s="42"/>
      <c r="F211" s="84"/>
      <c r="G211" s="85">
        <f>C211*E211</f>
        <v>0</v>
      </c>
    </row>
    <row r="212" spans="1:7">
      <c r="A212" s="86"/>
      <c r="B212" s="133"/>
      <c r="C212" s="81"/>
      <c r="D212" s="82"/>
      <c r="E212" s="83"/>
      <c r="F212" s="84"/>
      <c r="G212" s="85"/>
    </row>
    <row r="213" spans="1:7">
      <c r="A213" s="86"/>
      <c r="B213" s="133"/>
      <c r="C213" s="81"/>
      <c r="D213" s="82"/>
      <c r="E213" s="83"/>
      <c r="F213" s="84"/>
      <c r="G213" s="85"/>
    </row>
    <row r="214" spans="1:7">
      <c r="A214" s="104" t="s">
        <v>33</v>
      </c>
      <c r="B214" s="201" t="s">
        <v>1030</v>
      </c>
      <c r="C214" s="135"/>
      <c r="D214" s="134"/>
      <c r="E214" s="136"/>
      <c r="F214" s="137">
        <f>SUM(F183:F212)</f>
        <v>0</v>
      </c>
      <c r="G214" s="138">
        <f>SUM(G183:G212)</f>
        <v>0</v>
      </c>
    </row>
    <row r="215" spans="1:7">
      <c r="A215" s="86"/>
      <c r="B215" s="202"/>
      <c r="C215" s="89"/>
      <c r="D215" s="79"/>
      <c r="E215" s="96"/>
      <c r="F215" s="87"/>
      <c r="G215" s="88"/>
    </row>
    <row r="216" spans="1:7">
      <c r="A216" s="86"/>
      <c r="B216" s="202"/>
      <c r="C216" s="89"/>
      <c r="D216" s="79"/>
      <c r="E216" s="90"/>
      <c r="F216" s="87"/>
      <c r="G216" s="88"/>
    </row>
    <row r="217" spans="1:7">
      <c r="A217" s="86"/>
      <c r="B217" s="202"/>
      <c r="C217" s="89"/>
      <c r="D217" s="79"/>
      <c r="E217" s="90"/>
      <c r="F217" s="87"/>
      <c r="G217" s="88"/>
    </row>
    <row r="218" spans="1:7">
      <c r="A218" s="86"/>
      <c r="B218" s="202"/>
      <c r="C218" s="81"/>
      <c r="D218" s="82"/>
      <c r="E218" s="83"/>
      <c r="F218" s="84"/>
      <c r="G218" s="85"/>
    </row>
    <row r="219" spans="1:7">
      <c r="A219" s="86"/>
      <c r="B219" s="207" t="s">
        <v>51</v>
      </c>
      <c r="C219" s="81"/>
      <c r="D219" s="82"/>
      <c r="E219" s="83"/>
      <c r="F219" s="84"/>
      <c r="G219" s="85"/>
    </row>
    <row r="220" spans="1:7">
      <c r="A220" s="79"/>
      <c r="B220" s="202"/>
      <c r="C220" s="89"/>
      <c r="D220" s="79"/>
      <c r="E220" s="90"/>
      <c r="F220" s="87"/>
      <c r="G220" s="88"/>
    </row>
    <row r="221" spans="1:7">
      <c r="A221" s="115" t="str">
        <f>A45</f>
        <v>1.</v>
      </c>
      <c r="B221" s="208" t="str">
        <f>B45</f>
        <v>UKUPNO INSTALACIJA:</v>
      </c>
      <c r="C221" s="135"/>
      <c r="D221" s="134"/>
      <c r="E221" s="136"/>
      <c r="F221" s="292">
        <f>F45</f>
        <v>0</v>
      </c>
      <c r="G221" s="294">
        <f>G45</f>
        <v>0</v>
      </c>
    </row>
    <row r="222" spans="1:7">
      <c r="A222" s="118" t="str">
        <f>A120</f>
        <v xml:space="preserve">2. </v>
      </c>
      <c r="B222" s="209" t="str">
        <f>B120</f>
        <v>UKUPNO RASVJETA:</v>
      </c>
      <c r="C222" s="139"/>
      <c r="D222" s="118"/>
      <c r="E222" s="140"/>
      <c r="F222" s="293">
        <f>F120</f>
        <v>0</v>
      </c>
      <c r="G222" s="295">
        <f>G120</f>
        <v>0</v>
      </c>
    </row>
    <row r="223" spans="1:7">
      <c r="A223" s="118" t="str">
        <f>A160</f>
        <v>3.</v>
      </c>
      <c r="B223" s="209" t="str">
        <f>B160</f>
        <v>UKUPNO ELEKTRIČNE PRIKLJUČNICE I PRIKLJUČCI:</v>
      </c>
      <c r="C223" s="139"/>
      <c r="D223" s="118"/>
      <c r="E223" s="140"/>
      <c r="F223" s="293">
        <f>F160</f>
        <v>0</v>
      </c>
      <c r="G223" s="295">
        <f>G160</f>
        <v>0</v>
      </c>
    </row>
    <row r="224" spans="1:7">
      <c r="A224" s="118" t="str">
        <f>A178</f>
        <v>4.</v>
      </c>
      <c r="B224" s="209" t="str">
        <f>B178</f>
        <v>UKUPNO TK/INFORMATIČKA INSTALACIJA:</v>
      </c>
      <c r="C224" s="139"/>
      <c r="D224" s="118"/>
      <c r="E224" s="140"/>
      <c r="F224" s="293">
        <f>F178</f>
        <v>0</v>
      </c>
      <c r="G224" s="295">
        <f>G178</f>
        <v>0</v>
      </c>
    </row>
    <row r="225" spans="1:7">
      <c r="A225" s="118" t="str">
        <f>A214</f>
        <v>5.</v>
      </c>
      <c r="B225" s="209" t="str">
        <f>B214</f>
        <v>UKUPNO OSTALO:</v>
      </c>
      <c r="C225" s="139"/>
      <c r="D225" s="118"/>
      <c r="E225" s="140"/>
      <c r="F225" s="293">
        <f>F214</f>
        <v>0</v>
      </c>
      <c r="G225" s="295">
        <f>G214</f>
        <v>0</v>
      </c>
    </row>
    <row r="226" spans="1:7" s="98" customFormat="1" ht="15.75" thickBot="1">
      <c r="A226" s="79"/>
      <c r="B226" s="210"/>
      <c r="C226" s="142"/>
      <c r="D226" s="141"/>
      <c r="E226" s="143"/>
      <c r="F226" s="144"/>
      <c r="G226" s="144"/>
    </row>
    <row r="227" spans="1:7" s="98" customFormat="1" ht="15.75" thickBot="1">
      <c r="A227" s="79"/>
      <c r="B227" s="211" t="s">
        <v>923</v>
      </c>
      <c r="C227" s="127"/>
      <c r="D227" s="126"/>
      <c r="E227" s="341">
        <f>SUM(F221:F225)</f>
        <v>0</v>
      </c>
      <c r="F227" s="341"/>
      <c r="G227" s="341"/>
    </row>
    <row r="228" spans="1:7" s="98" customFormat="1" ht="15.75" thickBot="1">
      <c r="A228" s="97"/>
      <c r="B228" s="204"/>
      <c r="C228" s="130"/>
      <c r="D228" s="97"/>
      <c r="E228" s="97"/>
      <c r="F228" s="145"/>
      <c r="G228" s="145"/>
    </row>
    <row r="229" spans="1:7" ht="15.75" thickBot="1">
      <c r="B229" s="211" t="s">
        <v>924</v>
      </c>
      <c r="C229" s="126"/>
      <c r="D229" s="126"/>
      <c r="E229" s="341">
        <f>SUM(G221:G225)</f>
        <v>0</v>
      </c>
      <c r="F229" s="341"/>
      <c r="G229" s="341"/>
    </row>
  </sheetData>
  <mergeCells count="4">
    <mergeCell ref="A1:A3"/>
    <mergeCell ref="E227:G227"/>
    <mergeCell ref="E229:G229"/>
    <mergeCell ref="A4:B4"/>
  </mergeCells>
  <pageMargins left="0.98425196850393704" right="0.23622047244094491" top="0.94488188976377963" bottom="0.55118110236220474" header="0.31496062992125984" footer="0.31496062992125984"/>
  <pageSetup paperSize="9" scale="90"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rowBreaks count="1" manualBreakCount="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3"/>
  <sheetViews>
    <sheetView showZeros="0" view="pageBreakPreview" topLeftCell="A184" zoomScaleNormal="100" zoomScaleSheetLayoutView="100" workbookViewId="0">
      <selection activeCell="F147" sqref="F147"/>
    </sheetView>
  </sheetViews>
  <sheetFormatPr defaultColWidth="9.140625" defaultRowHeight="15"/>
  <cols>
    <col min="1" max="1" width="5.42578125" style="235" customWidth="1"/>
    <col min="2" max="2" width="42.7109375" style="235" customWidth="1"/>
    <col min="3" max="3" width="7.7109375" style="237" customWidth="1"/>
    <col min="4" max="4" width="5.7109375" style="235" customWidth="1"/>
    <col min="5" max="5" width="9.7109375" style="235" customWidth="1"/>
    <col min="6" max="6" width="12.140625" style="235" customWidth="1"/>
    <col min="7" max="7" width="12.140625" style="235" bestFit="1" customWidth="1"/>
    <col min="8" max="8" width="14.7109375" style="236" customWidth="1"/>
    <col min="9" max="10" width="9.140625" style="236"/>
    <col min="11" max="11" width="42.42578125" style="236" customWidth="1"/>
    <col min="12" max="16384" width="9.140625" style="236"/>
  </cols>
  <sheetData>
    <row r="1" spans="1:7" ht="25.5" customHeight="1">
      <c r="A1" s="346" t="s">
        <v>907</v>
      </c>
      <c r="B1" s="60" t="s">
        <v>1</v>
      </c>
      <c r="C1" s="61" t="s">
        <v>4</v>
      </c>
      <c r="D1" s="60" t="s">
        <v>11</v>
      </c>
      <c r="E1" s="60" t="s">
        <v>5</v>
      </c>
      <c r="F1" s="62" t="s">
        <v>2</v>
      </c>
      <c r="G1" s="63" t="s">
        <v>2</v>
      </c>
    </row>
    <row r="2" spans="1:7">
      <c r="A2" s="346"/>
      <c r="B2" s="60"/>
      <c r="C2" s="61"/>
      <c r="D2" s="60"/>
      <c r="E2" s="60"/>
      <c r="F2" s="62" t="s">
        <v>126</v>
      </c>
      <c r="G2" s="63" t="s">
        <v>127</v>
      </c>
    </row>
    <row r="3" spans="1:7">
      <c r="A3" s="347"/>
      <c r="B3" s="65"/>
      <c r="C3" s="66"/>
      <c r="D3" s="67" t="s">
        <v>12</v>
      </c>
      <c r="E3" s="67" t="s">
        <v>3</v>
      </c>
      <c r="F3" s="68" t="s">
        <v>3</v>
      </c>
      <c r="G3" s="69" t="s">
        <v>3</v>
      </c>
    </row>
    <row r="4" spans="1:7" ht="15" customHeight="1">
      <c r="A4" s="343" t="s">
        <v>1144</v>
      </c>
      <c r="B4" s="343"/>
      <c r="C4" s="70"/>
      <c r="D4" s="60"/>
      <c r="E4" s="60"/>
      <c r="F4" s="62"/>
      <c r="G4" s="63"/>
    </row>
    <row r="5" spans="1:7">
      <c r="A5" s="71"/>
      <c r="B5" s="71"/>
      <c r="C5" s="70"/>
      <c r="D5" s="71"/>
      <c r="E5" s="72"/>
      <c r="F5" s="73"/>
      <c r="G5" s="74"/>
    </row>
    <row r="6" spans="1:7">
      <c r="A6" s="79" t="s">
        <v>6</v>
      </c>
      <c r="B6" s="80" t="s">
        <v>1033</v>
      </c>
      <c r="C6" s="70"/>
      <c r="D6" s="71"/>
      <c r="E6" s="72"/>
      <c r="F6" s="73"/>
      <c r="G6" s="74"/>
    </row>
    <row r="7" spans="1:7">
      <c r="A7" s="71"/>
      <c r="B7" s="71"/>
      <c r="C7" s="70"/>
      <c r="D7" s="71"/>
      <c r="E7" s="72"/>
      <c r="F7" s="73"/>
      <c r="G7" s="74"/>
    </row>
    <row r="8" spans="1:7" ht="381" customHeight="1">
      <c r="A8" s="80" t="s">
        <v>13</v>
      </c>
      <c r="B8" s="80" t="s">
        <v>1266</v>
      </c>
      <c r="C8" s="81"/>
      <c r="D8" s="82"/>
      <c r="E8" s="42"/>
      <c r="F8" s="84"/>
      <c r="G8" s="85"/>
    </row>
    <row r="9" spans="1:7" ht="153">
      <c r="A9" s="80"/>
      <c r="B9" s="80" t="s">
        <v>1267</v>
      </c>
      <c r="C9" s="81">
        <v>1</v>
      </c>
      <c r="D9" s="82" t="s">
        <v>20</v>
      </c>
      <c r="E9" s="42"/>
      <c r="F9" s="84"/>
      <c r="G9" s="85">
        <f>C9*E9</f>
        <v>0</v>
      </c>
    </row>
    <row r="10" spans="1:7">
      <c r="A10" s="80"/>
      <c r="B10" s="80"/>
      <c r="C10" s="81"/>
      <c r="D10" s="82"/>
      <c r="E10" s="42"/>
      <c r="F10" s="84"/>
      <c r="G10" s="85"/>
    </row>
    <row r="11" spans="1:7" ht="129" customHeight="1">
      <c r="A11" s="80" t="s">
        <v>7</v>
      </c>
      <c r="B11" s="80" t="s">
        <v>1268</v>
      </c>
      <c r="C11" s="81">
        <v>1</v>
      </c>
      <c r="D11" s="82" t="s">
        <v>20</v>
      </c>
      <c r="E11" s="42"/>
      <c r="F11" s="84"/>
      <c r="G11" s="85">
        <f>C11*E11</f>
        <v>0</v>
      </c>
    </row>
    <row r="12" spans="1:7">
      <c r="A12" s="80"/>
      <c r="B12" s="80"/>
      <c r="C12" s="81"/>
      <c r="D12" s="82"/>
      <c r="E12" s="42"/>
      <c r="F12" s="84"/>
      <c r="G12" s="85"/>
    </row>
    <row r="13" spans="1:7" ht="165.75">
      <c r="A13" s="80" t="s">
        <v>21</v>
      </c>
      <c r="B13" s="80" t="s">
        <v>1034</v>
      </c>
      <c r="C13" s="81">
        <v>2</v>
      </c>
      <c r="D13" s="82" t="s">
        <v>20</v>
      </c>
      <c r="E13" s="42"/>
      <c r="F13" s="84"/>
      <c r="G13" s="85">
        <f t="shared" ref="G13:G65" si="0">C13*E13</f>
        <v>0</v>
      </c>
    </row>
    <row r="14" spans="1:7">
      <c r="A14" s="80"/>
      <c r="B14" s="80"/>
      <c r="C14" s="81"/>
      <c r="D14" s="82"/>
      <c r="E14" s="42"/>
      <c r="F14" s="84"/>
      <c r="G14" s="85"/>
    </row>
    <row r="15" spans="1:7" ht="165.75">
      <c r="A15" s="80" t="s">
        <v>22</v>
      </c>
      <c r="B15" s="80" t="s">
        <v>1035</v>
      </c>
      <c r="C15" s="81">
        <v>1</v>
      </c>
      <c r="D15" s="82" t="s">
        <v>20</v>
      </c>
      <c r="E15" s="42"/>
      <c r="F15" s="84"/>
      <c r="G15" s="85">
        <f t="shared" si="0"/>
        <v>0</v>
      </c>
    </row>
    <row r="16" spans="1:7">
      <c r="A16" s="80"/>
      <c r="B16" s="80"/>
      <c r="C16" s="81"/>
      <c r="D16" s="82"/>
      <c r="E16" s="42"/>
      <c r="F16" s="84"/>
      <c r="G16" s="85"/>
    </row>
    <row r="17" spans="1:7" ht="242.25">
      <c r="A17" s="80" t="s">
        <v>934</v>
      </c>
      <c r="B17" s="80" t="s">
        <v>1254</v>
      </c>
      <c r="C17" s="81">
        <v>1</v>
      </c>
      <c r="D17" s="82" t="s">
        <v>20</v>
      </c>
      <c r="E17" s="42"/>
      <c r="F17" s="84"/>
      <c r="G17" s="85">
        <f t="shared" si="0"/>
        <v>0</v>
      </c>
    </row>
    <row r="18" spans="1:7">
      <c r="A18" s="80"/>
      <c r="B18" s="80"/>
      <c r="C18" s="81"/>
      <c r="D18" s="82"/>
      <c r="E18" s="42"/>
      <c r="F18" s="84"/>
      <c r="G18" s="85"/>
    </row>
    <row r="19" spans="1:7" ht="38.25">
      <c r="A19" s="80" t="s">
        <v>23</v>
      </c>
      <c r="B19" s="80" t="s">
        <v>1036</v>
      </c>
      <c r="C19" s="81">
        <v>2</v>
      </c>
      <c r="D19" s="82" t="s">
        <v>20</v>
      </c>
      <c r="E19" s="42"/>
      <c r="F19" s="84"/>
      <c r="G19" s="85">
        <f t="shared" si="0"/>
        <v>0</v>
      </c>
    </row>
    <row r="20" spans="1:7">
      <c r="A20" s="80"/>
      <c r="B20" s="80"/>
      <c r="C20" s="81"/>
      <c r="D20" s="82"/>
      <c r="E20" s="42"/>
      <c r="F20" s="84"/>
      <c r="G20" s="85">
        <f t="shared" si="0"/>
        <v>0</v>
      </c>
    </row>
    <row r="21" spans="1:7" ht="331.5">
      <c r="A21" s="80" t="s">
        <v>935</v>
      </c>
      <c r="B21" s="80" t="s">
        <v>1253</v>
      </c>
      <c r="C21" s="81">
        <v>88</v>
      </c>
      <c r="D21" s="82" t="s">
        <v>20</v>
      </c>
      <c r="E21" s="42"/>
      <c r="F21" s="84"/>
      <c r="G21" s="85">
        <f t="shared" si="0"/>
        <v>0</v>
      </c>
    </row>
    <row r="22" spans="1:7">
      <c r="A22" s="80"/>
      <c r="B22" s="80"/>
      <c r="C22" s="81"/>
      <c r="D22" s="82"/>
      <c r="E22" s="42"/>
      <c r="F22" s="84"/>
      <c r="G22" s="85"/>
    </row>
    <row r="23" spans="1:7" ht="345.75" customHeight="1">
      <c r="A23" s="80" t="s">
        <v>108</v>
      </c>
      <c r="B23" s="80" t="s">
        <v>1269</v>
      </c>
      <c r="C23" s="81"/>
      <c r="D23" s="82"/>
      <c r="E23" s="42"/>
      <c r="F23" s="84"/>
      <c r="G23" s="85"/>
    </row>
    <row r="24" spans="1:7">
      <c r="A24" s="80"/>
      <c r="B24" s="291"/>
      <c r="C24" s="81">
        <v>2</v>
      </c>
      <c r="D24" s="82" t="s">
        <v>20</v>
      </c>
      <c r="E24" s="42"/>
      <c r="F24" s="84"/>
      <c r="G24" s="85">
        <f t="shared" ref="G24" si="1">C24*E24</f>
        <v>0</v>
      </c>
    </row>
    <row r="25" spans="1:7">
      <c r="A25" s="80"/>
      <c r="B25" s="80"/>
      <c r="C25" s="81"/>
      <c r="D25" s="82"/>
      <c r="E25" s="42"/>
      <c r="F25" s="84"/>
      <c r="G25" s="85"/>
    </row>
    <row r="26" spans="1:7" ht="51">
      <c r="A26" s="80" t="s">
        <v>936</v>
      </c>
      <c r="B26" s="80" t="s">
        <v>1037</v>
      </c>
      <c r="C26" s="81">
        <v>90</v>
      </c>
      <c r="D26" s="82" t="s">
        <v>20</v>
      </c>
      <c r="E26" s="42"/>
      <c r="F26" s="84"/>
      <c r="G26" s="85">
        <f t="shared" si="0"/>
        <v>0</v>
      </c>
    </row>
    <row r="27" spans="1:7">
      <c r="A27" s="80"/>
      <c r="B27" s="80"/>
      <c r="C27" s="81"/>
      <c r="D27" s="82"/>
      <c r="E27" s="42"/>
      <c r="F27" s="84"/>
      <c r="G27" s="85"/>
    </row>
    <row r="28" spans="1:7" ht="51">
      <c r="A28" s="80" t="s">
        <v>937</v>
      </c>
      <c r="B28" s="80" t="s">
        <v>1038</v>
      </c>
      <c r="C28" s="81">
        <v>53</v>
      </c>
      <c r="D28" s="82" t="s">
        <v>20</v>
      </c>
      <c r="E28" s="42"/>
      <c r="F28" s="84"/>
      <c r="G28" s="85">
        <f t="shared" si="0"/>
        <v>0</v>
      </c>
    </row>
    <row r="29" spans="1:7">
      <c r="A29" s="80"/>
      <c r="B29" s="80"/>
      <c r="C29" s="81"/>
      <c r="D29" s="82"/>
      <c r="E29" s="42"/>
      <c r="F29" s="84"/>
      <c r="G29" s="85"/>
    </row>
    <row r="30" spans="1:7" ht="140.25">
      <c r="A30" s="80" t="s">
        <v>938</v>
      </c>
      <c r="B30" s="80" t="s">
        <v>1197</v>
      </c>
      <c r="C30" s="81">
        <v>37</v>
      </c>
      <c r="D30" s="82" t="s">
        <v>20</v>
      </c>
      <c r="E30" s="42"/>
      <c r="F30" s="84"/>
      <c r="G30" s="85">
        <f t="shared" si="0"/>
        <v>0</v>
      </c>
    </row>
    <row r="31" spans="1:7">
      <c r="A31" s="80"/>
      <c r="B31" s="80"/>
      <c r="C31" s="81"/>
      <c r="D31" s="82"/>
      <c r="E31" s="42"/>
      <c r="F31" s="84"/>
      <c r="G31" s="85"/>
    </row>
    <row r="32" spans="1:7" ht="274.5" customHeight="1">
      <c r="A32" s="80" t="s">
        <v>939</v>
      </c>
      <c r="B32" s="80" t="s">
        <v>1270</v>
      </c>
      <c r="C32" s="81"/>
      <c r="D32" s="82"/>
      <c r="E32" s="42"/>
      <c r="F32" s="84"/>
      <c r="G32" s="85">
        <f t="shared" si="0"/>
        <v>0</v>
      </c>
    </row>
    <row r="33" spans="1:7">
      <c r="A33" s="80"/>
      <c r="B33" s="279"/>
      <c r="C33" s="81">
        <v>10</v>
      </c>
      <c r="D33" s="82" t="s">
        <v>20</v>
      </c>
      <c r="E33" s="42"/>
      <c r="F33" s="84"/>
      <c r="G33" s="85">
        <f t="shared" ref="G33" si="2">C33*E33</f>
        <v>0</v>
      </c>
    </row>
    <row r="34" spans="1:7">
      <c r="A34" s="80"/>
      <c r="B34" s="80"/>
      <c r="C34" s="81"/>
      <c r="D34" s="82"/>
      <c r="E34" s="42"/>
      <c r="F34" s="84"/>
      <c r="G34" s="85"/>
    </row>
    <row r="35" spans="1:7" ht="293.25" customHeight="1">
      <c r="A35" s="80" t="s">
        <v>940</v>
      </c>
      <c r="B35" s="80" t="s">
        <v>1231</v>
      </c>
      <c r="C35" s="81"/>
      <c r="D35" s="82"/>
      <c r="E35" s="42"/>
      <c r="F35" s="84"/>
      <c r="G35" s="85"/>
    </row>
    <row r="36" spans="1:7">
      <c r="A36" s="80"/>
      <c r="B36" s="279"/>
      <c r="C36" s="81">
        <v>2</v>
      </c>
      <c r="D36" s="82" t="s">
        <v>20</v>
      </c>
      <c r="E36" s="42"/>
      <c r="F36" s="84"/>
      <c r="G36" s="85">
        <f t="shared" ref="G36" si="3">C36*E36</f>
        <v>0</v>
      </c>
    </row>
    <row r="37" spans="1:7">
      <c r="A37" s="80"/>
      <c r="B37" s="80"/>
      <c r="C37" s="81"/>
      <c r="D37" s="82"/>
      <c r="E37" s="42"/>
      <c r="F37" s="84"/>
      <c r="G37" s="85"/>
    </row>
    <row r="38" spans="1:7" ht="229.5">
      <c r="A38" s="80" t="s">
        <v>941</v>
      </c>
      <c r="B38" s="80" t="s">
        <v>1232</v>
      </c>
      <c r="C38" s="81">
        <v>9</v>
      </c>
      <c r="D38" s="82" t="s">
        <v>20</v>
      </c>
      <c r="E38" s="42"/>
      <c r="F38" s="84"/>
      <c r="G38" s="85">
        <f t="shared" si="0"/>
        <v>0</v>
      </c>
    </row>
    <row r="39" spans="1:7">
      <c r="A39" s="80"/>
      <c r="B39" s="80"/>
      <c r="C39" s="81"/>
      <c r="D39" s="82"/>
      <c r="E39" s="42"/>
      <c r="F39" s="84"/>
      <c r="G39" s="85"/>
    </row>
    <row r="40" spans="1:7" ht="165.75">
      <c r="A40" s="80" t="s">
        <v>942</v>
      </c>
      <c r="B40" s="80" t="s">
        <v>1233</v>
      </c>
      <c r="C40" s="81">
        <v>5</v>
      </c>
      <c r="D40" s="82" t="s">
        <v>20</v>
      </c>
      <c r="E40" s="42"/>
      <c r="F40" s="84"/>
      <c r="G40" s="85">
        <f t="shared" si="0"/>
        <v>0</v>
      </c>
    </row>
    <row r="41" spans="1:7">
      <c r="A41" s="80"/>
      <c r="B41" s="80"/>
      <c r="C41" s="81"/>
      <c r="D41" s="82"/>
      <c r="E41" s="42"/>
      <c r="F41" s="84"/>
      <c r="G41" s="85"/>
    </row>
    <row r="42" spans="1:7" ht="153">
      <c r="A42" s="80" t="s">
        <v>943</v>
      </c>
      <c r="B42" s="80" t="s">
        <v>1234</v>
      </c>
      <c r="C42" s="81">
        <v>1</v>
      </c>
      <c r="D42" s="82" t="s">
        <v>20</v>
      </c>
      <c r="E42" s="42"/>
      <c r="F42" s="84"/>
      <c r="G42" s="85">
        <f t="shared" si="0"/>
        <v>0</v>
      </c>
    </row>
    <row r="43" spans="1:7">
      <c r="A43" s="80"/>
      <c r="B43" s="80"/>
      <c r="C43" s="81"/>
      <c r="D43" s="82"/>
      <c r="E43" s="42"/>
      <c r="F43" s="84"/>
      <c r="G43" s="85"/>
    </row>
    <row r="44" spans="1:7" ht="216.75">
      <c r="A44" s="80" t="s">
        <v>944</v>
      </c>
      <c r="B44" s="80" t="s">
        <v>1235</v>
      </c>
      <c r="C44" s="81"/>
      <c r="D44" s="82"/>
      <c r="E44" s="42"/>
      <c r="F44" s="84"/>
      <c r="G44" s="85"/>
    </row>
    <row r="45" spans="1:7">
      <c r="A45" s="80"/>
      <c r="B45" s="279" t="s">
        <v>1177</v>
      </c>
      <c r="C45" s="81">
        <v>4</v>
      </c>
      <c r="D45" s="82" t="s">
        <v>20</v>
      </c>
      <c r="E45" s="42"/>
      <c r="F45" s="84"/>
      <c r="G45" s="85">
        <f t="shared" ref="G45" si="4">C45*E45</f>
        <v>0</v>
      </c>
    </row>
    <row r="46" spans="1:7">
      <c r="A46" s="80"/>
      <c r="B46" s="80"/>
      <c r="C46" s="81"/>
      <c r="D46" s="82"/>
      <c r="E46" s="42"/>
      <c r="F46" s="84"/>
      <c r="G46" s="85"/>
    </row>
    <row r="47" spans="1:7" ht="25.5">
      <c r="A47" s="80" t="s">
        <v>945</v>
      </c>
      <c r="B47" s="80" t="s">
        <v>1039</v>
      </c>
      <c r="C47" s="81">
        <v>4</v>
      </c>
      <c r="D47" s="82" t="s">
        <v>20</v>
      </c>
      <c r="E47" s="42"/>
      <c r="F47" s="84"/>
      <c r="G47" s="85">
        <f t="shared" si="0"/>
        <v>0</v>
      </c>
    </row>
    <row r="48" spans="1:7">
      <c r="A48" s="80"/>
      <c r="B48" s="80"/>
      <c r="C48" s="81"/>
      <c r="D48" s="82"/>
      <c r="E48" s="42"/>
      <c r="F48" s="84"/>
      <c r="G48" s="85"/>
    </row>
    <row r="49" spans="1:7" ht="25.5">
      <c r="A49" s="80" t="s">
        <v>946</v>
      </c>
      <c r="B49" s="80" t="s">
        <v>1040</v>
      </c>
      <c r="C49" s="81">
        <v>4</v>
      </c>
      <c r="D49" s="82" t="s">
        <v>20</v>
      </c>
      <c r="E49" s="42"/>
      <c r="F49" s="84"/>
      <c r="G49" s="85">
        <f t="shared" si="0"/>
        <v>0</v>
      </c>
    </row>
    <row r="50" spans="1:7">
      <c r="A50" s="80"/>
      <c r="B50" s="80"/>
      <c r="C50" s="81"/>
      <c r="D50" s="82"/>
      <c r="E50" s="42"/>
      <c r="F50" s="84"/>
      <c r="G50" s="85"/>
    </row>
    <row r="51" spans="1:7" ht="38.25">
      <c r="A51" s="80" t="s">
        <v>947</v>
      </c>
      <c r="B51" s="80" t="s">
        <v>1041</v>
      </c>
      <c r="C51" s="81">
        <v>4</v>
      </c>
      <c r="D51" s="82" t="s">
        <v>20</v>
      </c>
      <c r="E51" s="42"/>
      <c r="F51" s="84"/>
      <c r="G51" s="85">
        <f t="shared" si="0"/>
        <v>0</v>
      </c>
    </row>
    <row r="52" spans="1:7">
      <c r="A52" s="80"/>
      <c r="B52" s="80"/>
      <c r="C52" s="81"/>
      <c r="D52" s="82"/>
      <c r="E52" s="42"/>
      <c r="F52" s="84"/>
      <c r="G52" s="85"/>
    </row>
    <row r="53" spans="1:7" ht="76.5">
      <c r="A53" s="80" t="s">
        <v>948</v>
      </c>
      <c r="B53" s="80" t="s">
        <v>1042</v>
      </c>
      <c r="C53" s="81">
        <v>4</v>
      </c>
      <c r="D53" s="82" t="s">
        <v>20</v>
      </c>
      <c r="E53" s="42"/>
      <c r="F53" s="84"/>
      <c r="G53" s="85">
        <f t="shared" si="0"/>
        <v>0</v>
      </c>
    </row>
    <row r="54" spans="1:7">
      <c r="A54" s="80"/>
      <c r="B54" s="80"/>
      <c r="C54" s="81"/>
      <c r="D54" s="82"/>
      <c r="E54" s="42"/>
      <c r="F54" s="84"/>
      <c r="G54" s="85"/>
    </row>
    <row r="55" spans="1:7" ht="25.5">
      <c r="A55" s="80" t="s">
        <v>949</v>
      </c>
      <c r="B55" s="80" t="s">
        <v>1043</v>
      </c>
      <c r="C55" s="81">
        <v>1</v>
      </c>
      <c r="D55" s="82" t="s">
        <v>20</v>
      </c>
      <c r="E55" s="42"/>
      <c r="F55" s="84"/>
      <c r="G55" s="85">
        <f t="shared" si="0"/>
        <v>0</v>
      </c>
    </row>
    <row r="56" spans="1:7">
      <c r="A56" s="80"/>
      <c r="B56" s="80"/>
      <c r="C56" s="81"/>
      <c r="D56" s="82"/>
      <c r="E56" s="42"/>
      <c r="F56" s="84"/>
      <c r="G56" s="85"/>
    </row>
    <row r="57" spans="1:7" ht="45" customHeight="1">
      <c r="A57" s="80" t="s">
        <v>950</v>
      </c>
      <c r="B57" s="80" t="s">
        <v>1236</v>
      </c>
      <c r="C57" s="81"/>
      <c r="D57" s="82"/>
      <c r="E57" s="42"/>
      <c r="F57" s="84"/>
      <c r="G57" s="85"/>
    </row>
    <row r="58" spans="1:7">
      <c r="A58" s="80"/>
      <c r="B58" s="291"/>
      <c r="C58" s="81">
        <v>10</v>
      </c>
      <c r="D58" s="82" t="s">
        <v>20</v>
      </c>
      <c r="E58" s="42"/>
      <c r="F58" s="84"/>
      <c r="G58" s="85">
        <f t="shared" ref="G58" si="5">C58*E58</f>
        <v>0</v>
      </c>
    </row>
    <row r="59" spans="1:7">
      <c r="A59" s="80"/>
      <c r="B59" s="80"/>
      <c r="C59" s="81"/>
      <c r="D59" s="82"/>
      <c r="E59" s="42"/>
      <c r="F59" s="84"/>
      <c r="G59" s="85"/>
    </row>
    <row r="60" spans="1:7" ht="369.75">
      <c r="A60" s="80" t="s">
        <v>1044</v>
      </c>
      <c r="B60" s="75" t="s">
        <v>1195</v>
      </c>
      <c r="C60" s="81">
        <v>1</v>
      </c>
      <c r="D60" s="82" t="s">
        <v>20</v>
      </c>
      <c r="E60" s="42"/>
      <c r="F60" s="84"/>
      <c r="G60" s="85">
        <f t="shared" si="0"/>
        <v>0</v>
      </c>
    </row>
    <row r="61" spans="1:7">
      <c r="A61" s="80"/>
      <c r="B61" s="80"/>
      <c r="C61" s="81"/>
      <c r="D61" s="82"/>
      <c r="E61" s="42"/>
      <c r="F61" s="84"/>
      <c r="G61" s="85"/>
    </row>
    <row r="62" spans="1:7" ht="390.75" customHeight="1">
      <c r="A62" s="80" t="s">
        <v>1045</v>
      </c>
      <c r="B62" s="80" t="s">
        <v>1046</v>
      </c>
      <c r="C62" s="81"/>
      <c r="D62" s="82"/>
      <c r="E62" s="42"/>
      <c r="F62" s="84"/>
      <c r="G62" s="85"/>
    </row>
    <row r="63" spans="1:7" ht="285" customHeight="1">
      <c r="A63" s="97"/>
      <c r="B63" s="79" t="s">
        <v>1196</v>
      </c>
      <c r="C63" s="81">
        <v>1</v>
      </c>
      <c r="D63" s="82" t="s">
        <v>20</v>
      </c>
      <c r="E63" s="42"/>
      <c r="F63" s="84"/>
      <c r="G63" s="85">
        <f t="shared" si="0"/>
        <v>0</v>
      </c>
    </row>
    <row r="64" spans="1:7" ht="11.25" customHeight="1">
      <c r="A64" s="80"/>
      <c r="B64" s="80"/>
      <c r="C64" s="81"/>
      <c r="D64" s="82"/>
      <c r="E64" s="42"/>
      <c r="F64" s="84"/>
      <c r="G64" s="85"/>
    </row>
    <row r="65" spans="1:7" ht="29.25" customHeight="1">
      <c r="A65" s="80" t="s">
        <v>1047</v>
      </c>
      <c r="B65" s="80" t="s">
        <v>1048</v>
      </c>
      <c r="C65" s="81">
        <v>1</v>
      </c>
      <c r="D65" s="82" t="s">
        <v>20</v>
      </c>
      <c r="E65" s="42"/>
      <c r="F65" s="84"/>
      <c r="G65" s="85">
        <f t="shared" si="0"/>
        <v>0</v>
      </c>
    </row>
    <row r="66" spans="1:7">
      <c r="A66" s="80"/>
      <c r="B66" s="76"/>
      <c r="C66" s="81"/>
      <c r="D66" s="82"/>
      <c r="E66" s="83"/>
      <c r="F66" s="84"/>
      <c r="G66" s="85"/>
    </row>
    <row r="67" spans="1:7">
      <c r="A67" s="104" t="s">
        <v>6</v>
      </c>
      <c r="B67" s="134" t="s">
        <v>1049</v>
      </c>
      <c r="C67" s="135"/>
      <c r="D67" s="134"/>
      <c r="E67" s="136"/>
      <c r="F67" s="137">
        <f>SUM(F9:F65)</f>
        <v>0</v>
      </c>
      <c r="G67" s="138">
        <f>SUM(G9:G65)</f>
        <v>0</v>
      </c>
    </row>
    <row r="68" spans="1:7">
      <c r="A68" s="86"/>
      <c r="B68" s="79"/>
      <c r="C68" s="89"/>
      <c r="D68" s="79"/>
      <c r="E68" s="90"/>
      <c r="F68" s="87"/>
      <c r="G68" s="88"/>
    </row>
    <row r="69" spans="1:7">
      <c r="A69" s="86"/>
      <c r="B69" s="79"/>
      <c r="C69" s="89"/>
      <c r="D69" s="79"/>
      <c r="E69" s="90"/>
      <c r="F69" s="87"/>
      <c r="G69" s="88"/>
    </row>
    <row r="70" spans="1:7">
      <c r="A70" s="86" t="s">
        <v>8</v>
      </c>
      <c r="B70" s="79" t="s">
        <v>1091</v>
      </c>
      <c r="C70" s="81"/>
      <c r="D70" s="82"/>
      <c r="E70" s="83"/>
      <c r="F70" s="84"/>
      <c r="G70" s="85"/>
    </row>
    <row r="71" spans="1:7">
      <c r="A71" s="86"/>
      <c r="B71" s="79"/>
      <c r="C71" s="81"/>
      <c r="D71" s="82"/>
      <c r="E71" s="83"/>
      <c r="F71" s="84"/>
      <c r="G71" s="85"/>
    </row>
    <row r="72" spans="1:7" ht="267.75">
      <c r="A72" s="86" t="s">
        <v>9</v>
      </c>
      <c r="B72" s="79" t="s">
        <v>1237</v>
      </c>
      <c r="C72" s="81"/>
      <c r="D72" s="82"/>
      <c r="E72" s="42"/>
      <c r="F72" s="84"/>
      <c r="G72" s="85"/>
    </row>
    <row r="73" spans="1:7">
      <c r="A73" s="86"/>
      <c r="B73" s="275"/>
      <c r="C73" s="81">
        <v>1</v>
      </c>
      <c r="D73" s="82" t="s">
        <v>20</v>
      </c>
      <c r="E73" s="42"/>
      <c r="F73" s="84"/>
      <c r="G73" s="85">
        <f>C73*E73</f>
        <v>0</v>
      </c>
    </row>
    <row r="74" spans="1:7">
      <c r="A74" s="86"/>
      <c r="B74" s="79"/>
      <c r="C74" s="81"/>
      <c r="D74" s="82"/>
      <c r="E74" s="42"/>
      <c r="F74" s="84"/>
      <c r="G74" s="85"/>
    </row>
    <row r="75" spans="1:7" ht="25.5">
      <c r="A75" s="86" t="s">
        <v>10</v>
      </c>
      <c r="B75" s="79" t="s">
        <v>1092</v>
      </c>
      <c r="C75" s="81">
        <v>4</v>
      </c>
      <c r="D75" s="82" t="s">
        <v>20</v>
      </c>
      <c r="E75" s="42"/>
      <c r="F75" s="84"/>
      <c r="G75" s="85">
        <f>C75*E75</f>
        <v>0</v>
      </c>
    </row>
    <row r="76" spans="1:7">
      <c r="A76" s="86"/>
      <c r="B76" s="79"/>
      <c r="C76" s="81"/>
      <c r="D76" s="82"/>
      <c r="E76" s="42"/>
      <c r="F76" s="84"/>
      <c r="G76" s="85"/>
    </row>
    <row r="77" spans="1:7" ht="25.5">
      <c r="A77" s="86" t="s">
        <v>24</v>
      </c>
      <c r="B77" s="79" t="s">
        <v>1238</v>
      </c>
      <c r="C77" s="81">
        <v>4</v>
      </c>
      <c r="D77" s="82" t="s">
        <v>20</v>
      </c>
      <c r="E77" s="42"/>
      <c r="F77" s="84"/>
      <c r="G77" s="85">
        <f>C77*E77</f>
        <v>0</v>
      </c>
    </row>
    <row r="78" spans="1:7">
      <c r="A78" s="86"/>
      <c r="B78" s="79"/>
      <c r="C78" s="81"/>
      <c r="D78" s="82"/>
      <c r="E78" s="42"/>
      <c r="F78" s="84"/>
      <c r="G78" s="85"/>
    </row>
    <row r="79" spans="1:7" ht="25.5">
      <c r="A79" s="86" t="s">
        <v>25</v>
      </c>
      <c r="B79" s="79" t="s">
        <v>1093</v>
      </c>
      <c r="C79" s="81">
        <v>1</v>
      </c>
      <c r="D79" s="82" t="s">
        <v>20</v>
      </c>
      <c r="E79" s="42"/>
      <c r="F79" s="84"/>
      <c r="G79" s="85">
        <f>C79*E79</f>
        <v>0</v>
      </c>
    </row>
    <row r="80" spans="1:7">
      <c r="A80" s="86"/>
      <c r="B80" s="79"/>
      <c r="C80" s="81"/>
      <c r="D80" s="82"/>
      <c r="E80" s="83"/>
      <c r="F80" s="84"/>
      <c r="G80" s="85"/>
    </row>
    <row r="81" spans="1:7">
      <c r="A81" s="86"/>
      <c r="B81" s="79"/>
      <c r="C81" s="81"/>
      <c r="D81" s="82"/>
      <c r="E81" s="83"/>
      <c r="F81" s="84"/>
      <c r="G81" s="85"/>
    </row>
    <row r="82" spans="1:7">
      <c r="A82" s="104" t="s">
        <v>8</v>
      </c>
      <c r="B82" s="134" t="s">
        <v>1094</v>
      </c>
      <c r="C82" s="135"/>
      <c r="D82" s="134"/>
      <c r="E82" s="136"/>
      <c r="F82" s="137">
        <f>SUM(F146:F148)</f>
        <v>0</v>
      </c>
      <c r="G82" s="138">
        <f>SUM(G72:G79)</f>
        <v>0</v>
      </c>
    </row>
    <row r="83" spans="1:7">
      <c r="A83" s="86"/>
      <c r="B83" s="79"/>
      <c r="C83" s="89"/>
      <c r="D83" s="79"/>
      <c r="E83" s="90"/>
      <c r="F83" s="87"/>
      <c r="G83" s="88"/>
    </row>
    <row r="84" spans="1:7">
      <c r="A84" s="86"/>
      <c r="B84" s="79"/>
      <c r="C84" s="89"/>
      <c r="D84" s="79"/>
      <c r="E84" s="90"/>
      <c r="F84" s="87"/>
      <c r="G84" s="88"/>
    </row>
    <row r="85" spans="1:7">
      <c r="A85" s="86" t="s">
        <v>15</v>
      </c>
      <c r="B85" s="79" t="s">
        <v>1050</v>
      </c>
      <c r="C85" s="89"/>
      <c r="D85" s="79"/>
      <c r="E85" s="90"/>
      <c r="F85" s="87"/>
      <c r="G85" s="88"/>
    </row>
    <row r="86" spans="1:7">
      <c r="A86" s="86"/>
      <c r="B86" s="79"/>
      <c r="C86" s="89"/>
      <c r="D86" s="79"/>
      <c r="E86" s="90"/>
      <c r="F86" s="87"/>
      <c r="G86" s="88"/>
    </row>
    <row r="87" spans="1:7" ht="25.5">
      <c r="A87" s="86" t="s">
        <v>53</v>
      </c>
      <c r="B87" s="80" t="s">
        <v>1051</v>
      </c>
      <c r="C87" s="81">
        <v>121</v>
      </c>
      <c r="D87" s="82" t="s">
        <v>20</v>
      </c>
      <c r="E87" s="42"/>
      <c r="F87" s="87"/>
      <c r="G87" s="85">
        <f>C87*E87</f>
        <v>0</v>
      </c>
    </row>
    <row r="88" spans="1:7">
      <c r="A88" s="86"/>
      <c r="B88" s="80"/>
      <c r="C88" s="81"/>
      <c r="D88" s="82"/>
      <c r="E88" s="42"/>
      <c r="F88" s="87"/>
      <c r="G88" s="85"/>
    </row>
    <row r="89" spans="1:7" ht="38.25">
      <c r="A89" s="86" t="s">
        <v>54</v>
      </c>
      <c r="B89" s="80" t="s">
        <v>1052</v>
      </c>
      <c r="C89" s="81">
        <v>40</v>
      </c>
      <c r="D89" s="82" t="s">
        <v>956</v>
      </c>
      <c r="E89" s="42"/>
      <c r="F89" s="84"/>
      <c r="G89" s="85">
        <f t="shared" ref="G89:G109" si="6">C89*E89</f>
        <v>0</v>
      </c>
    </row>
    <row r="90" spans="1:7">
      <c r="A90" s="86"/>
      <c r="B90" s="80"/>
      <c r="C90" s="81"/>
      <c r="D90" s="82"/>
      <c r="E90" s="42"/>
      <c r="F90" s="84"/>
      <c r="G90" s="85"/>
    </row>
    <row r="91" spans="1:7" ht="38.25">
      <c r="A91" s="86" t="s">
        <v>55</v>
      </c>
      <c r="B91" s="80" t="s">
        <v>1053</v>
      </c>
      <c r="C91" s="81">
        <v>40</v>
      </c>
      <c r="D91" s="82" t="s">
        <v>956</v>
      </c>
      <c r="E91" s="42"/>
      <c r="F91" s="84"/>
      <c r="G91" s="85">
        <f t="shared" si="6"/>
        <v>0</v>
      </c>
    </row>
    <row r="92" spans="1:7">
      <c r="A92" s="86"/>
      <c r="B92" s="79"/>
      <c r="C92" s="81"/>
      <c r="D92" s="82"/>
      <c r="E92" s="42"/>
      <c r="F92" s="87"/>
      <c r="G92" s="85"/>
    </row>
    <row r="93" spans="1:7" ht="25.5">
      <c r="A93" s="86" t="s">
        <v>56</v>
      </c>
      <c r="B93" s="80" t="s">
        <v>1054</v>
      </c>
      <c r="C93" s="81">
        <v>1</v>
      </c>
      <c r="D93" s="82" t="s">
        <v>47</v>
      </c>
      <c r="E93" s="42"/>
      <c r="F93" s="87"/>
      <c r="G93" s="85">
        <f t="shared" si="6"/>
        <v>0</v>
      </c>
    </row>
    <row r="94" spans="1:7">
      <c r="A94" s="86"/>
      <c r="B94" s="80"/>
      <c r="C94" s="81"/>
      <c r="D94" s="82"/>
      <c r="E94" s="42"/>
      <c r="F94" s="87"/>
      <c r="G94" s="85"/>
    </row>
    <row r="95" spans="1:7" ht="38.25">
      <c r="A95" s="86" t="s">
        <v>115</v>
      </c>
      <c r="B95" s="80" t="s">
        <v>1055</v>
      </c>
      <c r="C95" s="81">
        <v>40</v>
      </c>
      <c r="D95" s="82" t="s">
        <v>956</v>
      </c>
      <c r="E95" s="42"/>
      <c r="F95" s="84"/>
      <c r="G95" s="85">
        <f t="shared" si="6"/>
        <v>0</v>
      </c>
    </row>
    <row r="96" spans="1:7">
      <c r="A96" s="86"/>
      <c r="B96" s="80"/>
      <c r="C96" s="81"/>
      <c r="D96" s="82"/>
      <c r="E96" s="42"/>
      <c r="F96" s="84"/>
      <c r="G96" s="85"/>
    </row>
    <row r="97" spans="1:7" ht="114.75">
      <c r="A97" s="86" t="s">
        <v>610</v>
      </c>
      <c r="B97" s="80" t="s">
        <v>1056</v>
      </c>
      <c r="C97" s="81">
        <v>1</v>
      </c>
      <c r="D97" s="82" t="s">
        <v>20</v>
      </c>
      <c r="E97" s="42"/>
      <c r="F97" s="84"/>
      <c r="G97" s="85">
        <f t="shared" si="6"/>
        <v>0</v>
      </c>
    </row>
    <row r="98" spans="1:7">
      <c r="A98" s="86"/>
      <c r="B98" s="79"/>
      <c r="C98" s="81"/>
      <c r="D98" s="82"/>
      <c r="E98" s="42"/>
      <c r="F98" s="84"/>
      <c r="G98" s="85"/>
    </row>
    <row r="99" spans="1:7">
      <c r="A99" s="86" t="s">
        <v>611</v>
      </c>
      <c r="B99" s="80" t="s">
        <v>1057</v>
      </c>
      <c r="C99" s="81">
        <v>1</v>
      </c>
      <c r="D99" s="82" t="s">
        <v>20</v>
      </c>
      <c r="E99" s="42"/>
      <c r="F99" s="87"/>
      <c r="G99" s="85">
        <f t="shared" si="6"/>
        <v>0</v>
      </c>
    </row>
    <row r="100" spans="1:7">
      <c r="A100" s="71"/>
      <c r="B100" s="80"/>
      <c r="C100" s="81"/>
      <c r="D100" s="82"/>
      <c r="E100" s="42"/>
      <c r="F100" s="73"/>
      <c r="G100" s="85"/>
    </row>
    <row r="101" spans="1:7" ht="25.5">
      <c r="A101" s="86" t="s">
        <v>612</v>
      </c>
      <c r="B101" s="79" t="s">
        <v>1058</v>
      </c>
      <c r="C101" s="81">
        <v>90</v>
      </c>
      <c r="D101" s="82" t="s">
        <v>20</v>
      </c>
      <c r="E101" s="42"/>
      <c r="F101" s="84"/>
      <c r="G101" s="85">
        <f t="shared" si="6"/>
        <v>0</v>
      </c>
    </row>
    <row r="102" spans="1:7">
      <c r="A102" s="86"/>
      <c r="B102" s="79"/>
      <c r="C102" s="81"/>
      <c r="D102" s="82"/>
      <c r="E102" s="42"/>
      <c r="F102" s="84"/>
      <c r="G102" s="85"/>
    </row>
    <row r="103" spans="1:7" ht="25.5">
      <c r="A103" s="86" t="s">
        <v>613</v>
      </c>
      <c r="B103" s="80" t="s">
        <v>1059</v>
      </c>
      <c r="C103" s="81">
        <v>90</v>
      </c>
      <c r="D103" s="82" t="s">
        <v>20</v>
      </c>
      <c r="E103" s="42"/>
      <c r="F103" s="84"/>
      <c r="G103" s="85">
        <f t="shared" si="6"/>
        <v>0</v>
      </c>
    </row>
    <row r="104" spans="1:7">
      <c r="A104" s="86"/>
      <c r="B104" s="80"/>
      <c r="C104" s="81"/>
      <c r="D104" s="82"/>
      <c r="E104" s="42"/>
      <c r="F104" s="84"/>
      <c r="G104" s="85"/>
    </row>
    <row r="105" spans="1:7">
      <c r="A105" s="86" t="s">
        <v>951</v>
      </c>
      <c r="B105" s="80" t="s">
        <v>1060</v>
      </c>
      <c r="C105" s="81">
        <v>53</v>
      </c>
      <c r="D105" s="82" t="s">
        <v>20</v>
      </c>
      <c r="E105" s="42"/>
      <c r="F105" s="84"/>
      <c r="G105" s="85">
        <f t="shared" si="6"/>
        <v>0</v>
      </c>
    </row>
    <row r="106" spans="1:7">
      <c r="A106" s="86"/>
      <c r="B106" s="79"/>
      <c r="C106" s="81"/>
      <c r="D106" s="82"/>
      <c r="E106" s="42"/>
      <c r="F106" s="84"/>
      <c r="G106" s="85"/>
    </row>
    <row r="107" spans="1:7" ht="25.5">
      <c r="A107" s="194" t="s">
        <v>952</v>
      </c>
      <c r="B107" s="80" t="s">
        <v>1061</v>
      </c>
      <c r="C107" s="81">
        <v>12</v>
      </c>
      <c r="D107" s="82" t="s">
        <v>20</v>
      </c>
      <c r="E107" s="42"/>
      <c r="F107" s="84"/>
      <c r="G107" s="85">
        <f t="shared" si="6"/>
        <v>0</v>
      </c>
    </row>
    <row r="108" spans="1:7">
      <c r="A108" s="86"/>
      <c r="B108" s="80"/>
      <c r="C108" s="81"/>
      <c r="D108" s="82"/>
      <c r="E108" s="42"/>
      <c r="F108" s="84"/>
      <c r="G108" s="85"/>
    </row>
    <row r="109" spans="1:7">
      <c r="A109" s="86" t="s">
        <v>953</v>
      </c>
      <c r="B109" s="80" t="s">
        <v>1062</v>
      </c>
      <c r="C109" s="81">
        <v>10</v>
      </c>
      <c r="D109" s="82" t="s">
        <v>20</v>
      </c>
      <c r="E109" s="42"/>
      <c r="F109" s="84"/>
      <c r="G109" s="85">
        <f t="shared" si="6"/>
        <v>0</v>
      </c>
    </row>
    <row r="110" spans="1:7">
      <c r="A110" s="86"/>
      <c r="B110" s="80"/>
      <c r="C110" s="81"/>
      <c r="D110" s="82"/>
      <c r="E110" s="42"/>
      <c r="F110" s="87"/>
      <c r="G110" s="85"/>
    </row>
    <row r="111" spans="1:7">
      <c r="A111" s="86" t="s">
        <v>1101</v>
      </c>
      <c r="B111" s="80" t="s">
        <v>1063</v>
      </c>
      <c r="C111" s="81">
        <v>2</v>
      </c>
      <c r="D111" s="82" t="s">
        <v>20</v>
      </c>
      <c r="E111" s="42"/>
      <c r="F111" s="84"/>
      <c r="G111" s="85">
        <f t="shared" ref="G111:G131" si="7">C111*E111</f>
        <v>0</v>
      </c>
    </row>
    <row r="112" spans="1:7">
      <c r="A112" s="86"/>
      <c r="B112" s="80"/>
      <c r="C112" s="81"/>
      <c r="D112" s="82"/>
      <c r="E112" s="42"/>
      <c r="F112" s="84"/>
      <c r="G112" s="85"/>
    </row>
    <row r="113" spans="1:7">
      <c r="A113" s="86" t="s">
        <v>1102</v>
      </c>
      <c r="B113" s="80" t="s">
        <v>1064</v>
      </c>
      <c r="C113" s="81">
        <v>6</v>
      </c>
      <c r="D113" s="82" t="s">
        <v>20</v>
      </c>
      <c r="E113" s="42"/>
      <c r="F113" s="84"/>
      <c r="G113" s="85">
        <f t="shared" si="7"/>
        <v>0</v>
      </c>
    </row>
    <row r="114" spans="1:7">
      <c r="A114" s="86"/>
      <c r="B114" s="79"/>
      <c r="C114" s="81"/>
      <c r="D114" s="82"/>
      <c r="E114" s="42"/>
      <c r="F114" s="87"/>
      <c r="G114" s="85"/>
    </row>
    <row r="115" spans="1:7">
      <c r="A115" s="86" t="s">
        <v>1103</v>
      </c>
      <c r="B115" s="80" t="s">
        <v>1065</v>
      </c>
      <c r="C115" s="81">
        <v>37</v>
      </c>
      <c r="D115" s="82" t="s">
        <v>20</v>
      </c>
      <c r="E115" s="42"/>
      <c r="F115" s="87"/>
      <c r="G115" s="85">
        <f t="shared" si="7"/>
        <v>0</v>
      </c>
    </row>
    <row r="116" spans="1:7">
      <c r="A116" s="86"/>
      <c r="B116" s="80"/>
      <c r="C116" s="81"/>
      <c r="D116" s="82"/>
      <c r="E116" s="42"/>
      <c r="F116" s="87"/>
      <c r="G116" s="85"/>
    </row>
    <row r="117" spans="1:7">
      <c r="A117" s="86" t="s">
        <v>1104</v>
      </c>
      <c r="B117" s="80" t="s">
        <v>1066</v>
      </c>
      <c r="C117" s="81">
        <v>4</v>
      </c>
      <c r="D117" s="82" t="s">
        <v>20</v>
      </c>
      <c r="E117" s="42"/>
      <c r="F117" s="84"/>
      <c r="G117" s="85">
        <f t="shared" si="7"/>
        <v>0</v>
      </c>
    </row>
    <row r="118" spans="1:7">
      <c r="A118" s="86"/>
      <c r="B118" s="80"/>
      <c r="C118" s="81"/>
      <c r="D118" s="82"/>
      <c r="E118" s="42"/>
      <c r="F118" s="84"/>
      <c r="G118" s="85"/>
    </row>
    <row r="119" spans="1:7">
      <c r="A119" s="86" t="s">
        <v>1105</v>
      </c>
      <c r="B119" s="80" t="s">
        <v>1067</v>
      </c>
      <c r="C119" s="81">
        <v>3</v>
      </c>
      <c r="D119" s="82" t="s">
        <v>20</v>
      </c>
      <c r="E119" s="42"/>
      <c r="F119" s="84"/>
      <c r="G119" s="85">
        <f t="shared" si="7"/>
        <v>0</v>
      </c>
    </row>
    <row r="120" spans="1:7">
      <c r="A120" s="86"/>
      <c r="B120" s="79"/>
      <c r="C120" s="81"/>
      <c r="D120" s="82"/>
      <c r="E120" s="42"/>
      <c r="F120" s="84"/>
      <c r="G120" s="85"/>
    </row>
    <row r="121" spans="1:7" ht="51">
      <c r="A121" s="86" t="s">
        <v>1106</v>
      </c>
      <c r="B121" s="80" t="s">
        <v>1068</v>
      </c>
      <c r="C121" s="81">
        <v>1</v>
      </c>
      <c r="D121" s="82" t="s">
        <v>20</v>
      </c>
      <c r="E121" s="42"/>
      <c r="F121" s="87"/>
      <c r="G121" s="85">
        <f t="shared" si="7"/>
        <v>0</v>
      </c>
    </row>
    <row r="122" spans="1:7">
      <c r="A122" s="71"/>
      <c r="B122" s="80"/>
      <c r="C122" s="81"/>
      <c r="D122" s="82"/>
      <c r="E122" s="42"/>
      <c r="F122" s="73"/>
      <c r="G122" s="85"/>
    </row>
    <row r="123" spans="1:7" ht="25.5">
      <c r="A123" s="86" t="s">
        <v>1107</v>
      </c>
      <c r="B123" s="79" t="s">
        <v>1069</v>
      </c>
      <c r="C123" s="81">
        <v>121</v>
      </c>
      <c r="D123" s="82" t="s">
        <v>20</v>
      </c>
      <c r="E123" s="42"/>
      <c r="F123" s="84"/>
      <c r="G123" s="85">
        <f t="shared" si="7"/>
        <v>0</v>
      </c>
    </row>
    <row r="124" spans="1:7">
      <c r="A124" s="86"/>
      <c r="B124" s="79"/>
      <c r="C124" s="81"/>
      <c r="D124" s="82"/>
      <c r="E124" s="42"/>
      <c r="F124" s="84"/>
      <c r="G124" s="85"/>
    </row>
    <row r="125" spans="1:7" ht="33" customHeight="1">
      <c r="A125" s="86" t="s">
        <v>1108</v>
      </c>
      <c r="B125" s="80" t="s">
        <v>1070</v>
      </c>
      <c r="C125" s="81">
        <v>121</v>
      </c>
      <c r="D125" s="82" t="s">
        <v>20</v>
      </c>
      <c r="E125" s="42"/>
      <c r="F125" s="84"/>
      <c r="G125" s="85">
        <f t="shared" si="7"/>
        <v>0</v>
      </c>
    </row>
    <row r="126" spans="1:7">
      <c r="A126" s="86"/>
      <c r="B126" s="80"/>
      <c r="C126" s="81"/>
      <c r="D126" s="82"/>
      <c r="E126" s="42"/>
      <c r="F126" s="84"/>
      <c r="G126" s="85"/>
    </row>
    <row r="127" spans="1:7" ht="63.75">
      <c r="A127" s="86" t="s">
        <v>1109</v>
      </c>
      <c r="B127" s="80" t="s">
        <v>1071</v>
      </c>
      <c r="C127" s="81">
        <v>17</v>
      </c>
      <c r="D127" s="82" t="s">
        <v>47</v>
      </c>
      <c r="E127" s="42"/>
      <c r="F127" s="84"/>
      <c r="G127" s="85">
        <f t="shared" si="7"/>
        <v>0</v>
      </c>
    </row>
    <row r="128" spans="1:7">
      <c r="A128" s="86"/>
      <c r="B128" s="79"/>
      <c r="C128" s="81"/>
      <c r="D128" s="82"/>
      <c r="E128" s="42"/>
      <c r="F128" s="84"/>
      <c r="G128" s="85"/>
    </row>
    <row r="129" spans="1:8" ht="51">
      <c r="A129" s="86" t="s">
        <v>1118</v>
      </c>
      <c r="B129" s="80" t="s">
        <v>1079</v>
      </c>
      <c r="C129" s="81">
        <v>1</v>
      </c>
      <c r="D129" s="82" t="s">
        <v>20</v>
      </c>
      <c r="E129" s="42"/>
      <c r="F129" s="84"/>
      <c r="G129" s="85">
        <f t="shared" si="7"/>
        <v>0</v>
      </c>
    </row>
    <row r="130" spans="1:8">
      <c r="A130" s="86"/>
      <c r="B130" s="80"/>
      <c r="C130" s="81"/>
      <c r="D130" s="82"/>
      <c r="E130" s="42"/>
      <c r="F130" s="84"/>
      <c r="G130" s="85"/>
    </row>
    <row r="131" spans="1:8" ht="38.25">
      <c r="A131" s="86" t="s">
        <v>1110</v>
      </c>
      <c r="B131" s="80" t="s">
        <v>1072</v>
      </c>
      <c r="C131" s="81">
        <v>121</v>
      </c>
      <c r="D131" s="82" t="s">
        <v>20</v>
      </c>
      <c r="E131" s="42"/>
      <c r="F131" s="84"/>
      <c r="G131" s="85">
        <f t="shared" si="7"/>
        <v>0</v>
      </c>
    </row>
    <row r="132" spans="1:8">
      <c r="A132" s="86"/>
      <c r="B132" s="80"/>
      <c r="C132" s="81"/>
      <c r="D132" s="82"/>
      <c r="E132" s="42"/>
      <c r="F132" s="87"/>
      <c r="G132" s="85"/>
    </row>
    <row r="133" spans="1:8" ht="51">
      <c r="A133" s="86" t="s">
        <v>1111</v>
      </c>
      <c r="B133" s="80" t="s">
        <v>1194</v>
      </c>
      <c r="C133" s="81">
        <v>1</v>
      </c>
      <c r="D133" s="82" t="s">
        <v>47</v>
      </c>
      <c r="E133" s="42"/>
      <c r="F133" s="84"/>
      <c r="G133" s="85">
        <f t="shared" ref="G133:G141" si="8">C133*E133</f>
        <v>0</v>
      </c>
    </row>
    <row r="134" spans="1:8">
      <c r="A134" s="86"/>
      <c r="B134" s="80"/>
      <c r="C134" s="81"/>
      <c r="D134" s="82"/>
      <c r="E134" s="42"/>
      <c r="F134" s="84"/>
      <c r="G134" s="85"/>
      <c r="H134" s="129"/>
    </row>
    <row r="135" spans="1:8" ht="25.5">
      <c r="A135" s="86" t="s">
        <v>1112</v>
      </c>
      <c r="B135" s="80" t="s">
        <v>1095</v>
      </c>
      <c r="C135" s="81">
        <v>1</v>
      </c>
      <c r="D135" s="82" t="s">
        <v>20</v>
      </c>
      <c r="E135" s="42"/>
      <c r="F135" s="84"/>
      <c r="G135" s="85">
        <f t="shared" si="8"/>
        <v>0</v>
      </c>
      <c r="H135" s="129"/>
    </row>
    <row r="136" spans="1:8">
      <c r="A136" s="86"/>
      <c r="B136" s="80"/>
      <c r="C136" s="81"/>
      <c r="D136" s="82"/>
      <c r="E136" s="42"/>
      <c r="F136" s="84"/>
      <c r="G136" s="85"/>
      <c r="H136" s="129"/>
    </row>
    <row r="137" spans="1:8">
      <c r="A137" s="86" t="s">
        <v>1113</v>
      </c>
      <c r="B137" s="80" t="s">
        <v>1096</v>
      </c>
      <c r="C137" s="81">
        <v>8</v>
      </c>
      <c r="D137" s="82" t="s">
        <v>20</v>
      </c>
      <c r="E137" s="42"/>
      <c r="F137" s="84"/>
      <c r="G137" s="85">
        <f t="shared" si="8"/>
        <v>0</v>
      </c>
      <c r="H137" s="129"/>
    </row>
    <row r="138" spans="1:8">
      <c r="A138" s="86"/>
      <c r="B138" s="80"/>
      <c r="C138" s="81"/>
      <c r="D138" s="82"/>
      <c r="E138" s="42"/>
      <c r="F138" s="84"/>
      <c r="G138" s="85"/>
      <c r="H138" s="129"/>
    </row>
    <row r="139" spans="1:8" ht="51">
      <c r="A139" s="86" t="s">
        <v>1114</v>
      </c>
      <c r="B139" s="80" t="s">
        <v>1097</v>
      </c>
      <c r="C139" s="81">
        <v>1</v>
      </c>
      <c r="D139" s="82" t="s">
        <v>20</v>
      </c>
      <c r="E139" s="42"/>
      <c r="F139" s="84"/>
      <c r="G139" s="85">
        <f t="shared" si="8"/>
        <v>0</v>
      </c>
      <c r="H139" s="129"/>
    </row>
    <row r="140" spans="1:8">
      <c r="A140" s="86"/>
      <c r="B140" s="80"/>
      <c r="C140" s="81"/>
      <c r="D140" s="82"/>
      <c r="E140" s="42"/>
      <c r="F140" s="84"/>
      <c r="G140" s="85"/>
      <c r="H140" s="129"/>
    </row>
    <row r="141" spans="1:8" ht="51">
      <c r="A141" s="86" t="s">
        <v>1115</v>
      </c>
      <c r="B141" s="80" t="s">
        <v>1098</v>
      </c>
      <c r="C141" s="81">
        <v>1</v>
      </c>
      <c r="D141" s="82" t="s">
        <v>20</v>
      </c>
      <c r="E141" s="42"/>
      <c r="F141" s="84"/>
      <c r="G141" s="85">
        <f t="shared" si="8"/>
        <v>0</v>
      </c>
      <c r="H141" s="129"/>
    </row>
    <row r="142" spans="1:8">
      <c r="A142" s="86"/>
      <c r="B142" s="80"/>
      <c r="C142" s="81"/>
      <c r="D142" s="82"/>
      <c r="E142" s="42"/>
      <c r="F142" s="84"/>
      <c r="G142" s="85"/>
      <c r="H142" s="129"/>
    </row>
    <row r="143" spans="1:8" ht="51">
      <c r="A143" s="86" t="s">
        <v>1116</v>
      </c>
      <c r="B143" s="80" t="s">
        <v>1099</v>
      </c>
      <c r="C143" s="81">
        <v>1</v>
      </c>
      <c r="D143" s="82" t="s">
        <v>20</v>
      </c>
      <c r="E143" s="42"/>
      <c r="F143" s="84"/>
      <c r="G143" s="85">
        <f>C143*E143</f>
        <v>0</v>
      </c>
      <c r="H143" s="129"/>
    </row>
    <row r="144" spans="1:8">
      <c r="A144" s="86"/>
      <c r="B144" s="80"/>
      <c r="C144" s="81"/>
      <c r="D144" s="82"/>
      <c r="E144" s="42"/>
      <c r="F144" s="84"/>
      <c r="G144" s="85"/>
      <c r="H144" s="129"/>
    </row>
    <row r="145" spans="1:8">
      <c r="A145" s="86" t="s">
        <v>1117</v>
      </c>
      <c r="B145" s="80" t="s">
        <v>1100</v>
      </c>
      <c r="C145" s="81">
        <v>1</v>
      </c>
      <c r="D145" s="82" t="s">
        <v>20</v>
      </c>
      <c r="E145" s="42"/>
      <c r="F145" s="84"/>
      <c r="G145" s="85">
        <f>C145*E145</f>
        <v>0</v>
      </c>
      <c r="H145" s="129"/>
    </row>
    <row r="146" spans="1:8">
      <c r="A146" s="86"/>
      <c r="B146" s="79"/>
      <c r="C146" s="81"/>
      <c r="D146" s="82"/>
      <c r="E146" s="83"/>
      <c r="F146" s="84"/>
      <c r="G146" s="85"/>
      <c r="H146" s="129"/>
    </row>
    <row r="147" spans="1:8">
      <c r="A147" s="104" t="s">
        <v>15</v>
      </c>
      <c r="B147" s="134" t="s">
        <v>1073</v>
      </c>
      <c r="C147" s="135"/>
      <c r="D147" s="134"/>
      <c r="E147" s="136"/>
      <c r="F147" s="137">
        <f>SUM(F86:F145)</f>
        <v>0</v>
      </c>
      <c r="G147" s="138">
        <f>SUM(G86:G145)</f>
        <v>0</v>
      </c>
      <c r="H147" s="129"/>
    </row>
    <row r="148" spans="1:8">
      <c r="A148" s="86"/>
      <c r="B148" s="79"/>
      <c r="C148" s="89"/>
      <c r="D148" s="79"/>
      <c r="E148" s="90"/>
      <c r="F148" s="87"/>
      <c r="G148" s="88"/>
      <c r="H148" s="129"/>
    </row>
    <row r="149" spans="1:8">
      <c r="A149" s="86"/>
      <c r="B149" s="79"/>
      <c r="C149" s="89"/>
      <c r="D149" s="79"/>
      <c r="E149" s="90"/>
      <c r="F149" s="87"/>
      <c r="G149" s="88"/>
      <c r="H149" s="129"/>
    </row>
    <row r="150" spans="1:8">
      <c r="A150" s="86" t="s">
        <v>16</v>
      </c>
      <c r="B150" s="79" t="s">
        <v>1074</v>
      </c>
      <c r="C150" s="81"/>
      <c r="D150" s="82"/>
      <c r="E150" s="83"/>
      <c r="F150" s="84"/>
      <c r="G150" s="85"/>
      <c r="H150" s="129"/>
    </row>
    <row r="151" spans="1:8">
      <c r="A151" s="86"/>
      <c r="B151" s="79"/>
      <c r="C151" s="81"/>
      <c r="D151" s="82"/>
      <c r="E151" s="83"/>
      <c r="F151" s="84"/>
      <c r="G151" s="85"/>
      <c r="H151" s="129"/>
    </row>
    <row r="152" spans="1:8" ht="89.25">
      <c r="A152" s="86" t="s">
        <v>17</v>
      </c>
      <c r="B152" s="80" t="s">
        <v>1075</v>
      </c>
      <c r="C152" s="81">
        <v>750</v>
      </c>
      <c r="D152" s="82" t="s">
        <v>14</v>
      </c>
      <c r="E152" s="42"/>
      <c r="F152" s="84"/>
      <c r="G152" s="85">
        <f>C152*E152</f>
        <v>0</v>
      </c>
      <c r="H152" s="129"/>
    </row>
    <row r="153" spans="1:8">
      <c r="A153" s="86"/>
      <c r="B153" s="80"/>
      <c r="C153" s="81"/>
      <c r="D153" s="82"/>
      <c r="E153" s="42"/>
      <c r="F153" s="84"/>
      <c r="G153" s="85"/>
      <c r="H153" s="129"/>
    </row>
    <row r="154" spans="1:8" ht="38.25">
      <c r="A154" s="86" t="s">
        <v>18</v>
      </c>
      <c r="B154" s="80" t="s">
        <v>1076</v>
      </c>
      <c r="C154" s="81">
        <v>350</v>
      </c>
      <c r="D154" s="82" t="s">
        <v>36</v>
      </c>
      <c r="E154" s="42"/>
      <c r="F154" s="84"/>
      <c r="G154" s="85">
        <f>C154*E154</f>
        <v>0</v>
      </c>
      <c r="H154" s="129"/>
    </row>
    <row r="155" spans="1:8">
      <c r="A155" s="86"/>
      <c r="B155" s="79"/>
      <c r="C155" s="81"/>
      <c r="D155" s="82"/>
      <c r="E155" s="42"/>
      <c r="F155" s="84"/>
      <c r="G155" s="85"/>
      <c r="H155" s="129"/>
    </row>
    <row r="156" spans="1:8" ht="38.25">
      <c r="A156" s="86" t="s">
        <v>19</v>
      </c>
      <c r="B156" s="80" t="s">
        <v>1077</v>
      </c>
      <c r="C156" s="81">
        <v>350</v>
      </c>
      <c r="D156" s="82" t="s">
        <v>36</v>
      </c>
      <c r="E156" s="42"/>
      <c r="F156" s="84"/>
      <c r="G156" s="85">
        <f>C156*E156</f>
        <v>0</v>
      </c>
      <c r="H156" s="129"/>
    </row>
    <row r="157" spans="1:8">
      <c r="A157" s="86"/>
      <c r="B157" s="80"/>
      <c r="C157" s="81"/>
      <c r="D157" s="82"/>
      <c r="E157" s="42"/>
      <c r="F157" s="84"/>
      <c r="G157" s="85"/>
      <c r="H157" s="129"/>
    </row>
    <row r="158" spans="1:8" ht="63.75">
      <c r="A158" s="86" t="s">
        <v>474</v>
      </c>
      <c r="B158" s="80" t="s">
        <v>1078</v>
      </c>
      <c r="C158" s="81">
        <v>750</v>
      </c>
      <c r="D158" s="82" t="s">
        <v>14</v>
      </c>
      <c r="E158" s="42"/>
      <c r="F158" s="84"/>
      <c r="G158" s="85">
        <f>C158*E158</f>
        <v>0</v>
      </c>
      <c r="H158" s="129"/>
    </row>
    <row r="159" spans="1:8">
      <c r="A159" s="86"/>
      <c r="B159" s="79"/>
      <c r="C159" s="81"/>
      <c r="D159" s="82"/>
      <c r="E159" s="83"/>
      <c r="F159" s="84"/>
      <c r="G159" s="85"/>
      <c r="H159" s="129"/>
    </row>
    <row r="160" spans="1:8">
      <c r="A160" s="86"/>
      <c r="B160" s="79"/>
      <c r="C160" s="81"/>
      <c r="D160" s="82"/>
      <c r="E160" s="83"/>
      <c r="F160" s="84"/>
      <c r="G160" s="85"/>
      <c r="H160" s="129"/>
    </row>
    <row r="161" spans="1:8">
      <c r="A161" s="104" t="s">
        <v>16</v>
      </c>
      <c r="B161" s="134" t="s">
        <v>1080</v>
      </c>
      <c r="C161" s="135"/>
      <c r="D161" s="134"/>
      <c r="E161" s="136"/>
      <c r="F161" s="137">
        <f>SUM(F152:F159)</f>
        <v>0</v>
      </c>
      <c r="G161" s="138">
        <f>SUM(G152:G159)</f>
        <v>0</v>
      </c>
      <c r="H161" s="129"/>
    </row>
    <row r="162" spans="1:8">
      <c r="A162" s="86"/>
      <c r="B162" s="79"/>
      <c r="C162" s="89"/>
      <c r="D162" s="79"/>
      <c r="E162" s="90"/>
      <c r="F162" s="87"/>
      <c r="G162" s="88"/>
      <c r="H162" s="129"/>
    </row>
    <row r="163" spans="1:8">
      <c r="A163" s="86"/>
      <c r="B163" s="79"/>
      <c r="C163" s="89"/>
      <c r="D163" s="79"/>
      <c r="E163" s="90"/>
      <c r="F163" s="87"/>
      <c r="G163" s="88"/>
      <c r="H163" s="129"/>
    </row>
    <row r="164" spans="1:8">
      <c r="A164" s="86" t="s">
        <v>33</v>
      </c>
      <c r="B164" s="79" t="s">
        <v>1081</v>
      </c>
      <c r="C164" s="130"/>
      <c r="D164" s="97"/>
      <c r="E164" s="97"/>
      <c r="F164" s="131"/>
      <c r="G164" s="132"/>
      <c r="H164" s="129"/>
    </row>
    <row r="165" spans="1:8">
      <c r="A165" s="97"/>
      <c r="B165" s="97"/>
      <c r="C165" s="130"/>
      <c r="D165" s="97"/>
      <c r="E165" s="97"/>
      <c r="F165" s="131"/>
      <c r="G165" s="132"/>
      <c r="H165" s="129"/>
    </row>
    <row r="166" spans="1:8" ht="38.25">
      <c r="A166" s="79" t="s">
        <v>26</v>
      </c>
      <c r="B166" s="80" t="s">
        <v>1193</v>
      </c>
      <c r="C166" s="81">
        <v>50</v>
      </c>
      <c r="D166" s="82" t="s">
        <v>36</v>
      </c>
      <c r="E166" s="42"/>
      <c r="F166" s="84" t="s">
        <v>44</v>
      </c>
      <c r="G166" s="85">
        <f t="shared" ref="G166:G182" si="9">C166*E166</f>
        <v>0</v>
      </c>
      <c r="H166" s="129"/>
    </row>
    <row r="167" spans="1:8">
      <c r="A167" s="79"/>
      <c r="B167" s="80"/>
      <c r="C167" s="81"/>
      <c r="D167" s="82"/>
      <c r="E167" s="42"/>
      <c r="F167" s="84"/>
      <c r="G167" s="85"/>
      <c r="H167" s="129"/>
    </row>
    <row r="168" spans="1:8" ht="76.5">
      <c r="A168" s="79" t="s">
        <v>27</v>
      </c>
      <c r="B168" s="80" t="s">
        <v>1083</v>
      </c>
      <c r="C168" s="81">
        <v>1700</v>
      </c>
      <c r="D168" s="82" t="s">
        <v>36</v>
      </c>
      <c r="E168" s="42"/>
      <c r="F168" s="84"/>
      <c r="G168" s="85">
        <f t="shared" si="9"/>
        <v>0</v>
      </c>
      <c r="H168" s="129"/>
    </row>
    <row r="169" spans="1:8">
      <c r="A169" s="79"/>
      <c r="B169" s="80"/>
      <c r="C169" s="81"/>
      <c r="D169" s="82"/>
      <c r="E169" s="42"/>
      <c r="F169" s="84"/>
      <c r="G169" s="85"/>
      <c r="H169" s="129"/>
    </row>
    <row r="170" spans="1:8" ht="114.75">
      <c r="A170" s="79" t="s">
        <v>87</v>
      </c>
      <c r="B170" s="80" t="s">
        <v>1084</v>
      </c>
      <c r="C170" s="81">
        <v>960</v>
      </c>
      <c r="D170" s="82" t="s">
        <v>36</v>
      </c>
      <c r="E170" s="42"/>
      <c r="F170" s="84"/>
      <c r="G170" s="85">
        <f t="shared" si="9"/>
        <v>0</v>
      </c>
      <c r="H170" s="129"/>
    </row>
    <row r="171" spans="1:8">
      <c r="A171" s="79"/>
      <c r="B171" s="80"/>
      <c r="C171" s="81"/>
      <c r="D171" s="82"/>
      <c r="E171" s="42"/>
      <c r="F171" s="84"/>
      <c r="G171" s="85"/>
      <c r="H171" s="129"/>
    </row>
    <row r="172" spans="1:8" ht="76.5">
      <c r="A172" s="270" t="s">
        <v>368</v>
      </c>
      <c r="B172" s="80" t="s">
        <v>1085</v>
      </c>
      <c r="C172" s="81">
        <v>10</v>
      </c>
      <c r="D172" s="82" t="s">
        <v>36</v>
      </c>
      <c r="E172" s="42"/>
      <c r="F172" s="84"/>
      <c r="G172" s="85">
        <f t="shared" si="9"/>
        <v>0</v>
      </c>
      <c r="H172" s="129"/>
    </row>
    <row r="173" spans="1:8">
      <c r="A173" s="79"/>
      <c r="B173" s="80"/>
      <c r="C173" s="81"/>
      <c r="D173" s="82"/>
      <c r="E173" s="42"/>
      <c r="F173" s="84"/>
      <c r="G173" s="85"/>
      <c r="H173" s="129"/>
    </row>
    <row r="174" spans="1:8" ht="76.5">
      <c r="A174" s="79" t="s">
        <v>369</v>
      </c>
      <c r="B174" s="80" t="s">
        <v>1086</v>
      </c>
      <c r="C174" s="81">
        <v>400</v>
      </c>
      <c r="D174" s="82" t="s">
        <v>36</v>
      </c>
      <c r="E174" s="42"/>
      <c r="F174" s="84"/>
      <c r="G174" s="85">
        <f t="shared" si="9"/>
        <v>0</v>
      </c>
      <c r="H174" s="129"/>
    </row>
    <row r="175" spans="1:8">
      <c r="A175" s="79"/>
      <c r="B175" s="80"/>
      <c r="C175" s="81"/>
      <c r="D175" s="82"/>
      <c r="E175" s="42"/>
      <c r="F175" s="84"/>
      <c r="G175" s="85"/>
      <c r="H175" s="129"/>
    </row>
    <row r="176" spans="1:8" ht="38.25">
      <c r="A176" s="79" t="s">
        <v>370</v>
      </c>
      <c r="B176" s="80" t="s">
        <v>1087</v>
      </c>
      <c r="C176" s="81">
        <v>690</v>
      </c>
      <c r="D176" s="82" t="s">
        <v>36</v>
      </c>
      <c r="E176" s="42"/>
      <c r="F176" s="84"/>
      <c r="G176" s="85">
        <f t="shared" si="9"/>
        <v>0</v>
      </c>
      <c r="H176" s="129"/>
    </row>
    <row r="177" spans="1:8">
      <c r="A177" s="79"/>
      <c r="B177" s="97"/>
      <c r="C177" s="130"/>
      <c r="D177" s="97"/>
      <c r="E177" s="45"/>
      <c r="F177" s="131"/>
      <c r="G177" s="85">
        <f t="shared" si="9"/>
        <v>0</v>
      </c>
      <c r="H177" s="129"/>
    </row>
    <row r="178" spans="1:8" ht="38.25">
      <c r="A178" s="79" t="s">
        <v>371</v>
      </c>
      <c r="B178" s="80" t="s">
        <v>1088</v>
      </c>
      <c r="C178" s="81">
        <v>920</v>
      </c>
      <c r="D178" s="82" t="s">
        <v>36</v>
      </c>
      <c r="E178" s="42"/>
      <c r="F178" s="131"/>
      <c r="G178" s="85">
        <f t="shared" si="9"/>
        <v>0</v>
      </c>
      <c r="H178" s="129"/>
    </row>
    <row r="179" spans="1:8">
      <c r="A179" s="79"/>
      <c r="B179" s="80"/>
      <c r="C179" s="130"/>
      <c r="D179" s="97"/>
      <c r="E179" s="45"/>
      <c r="F179" s="131"/>
      <c r="G179" s="85"/>
      <c r="H179" s="129"/>
    </row>
    <row r="180" spans="1:8" ht="25.5">
      <c r="A180" s="79" t="s">
        <v>372</v>
      </c>
      <c r="B180" s="80" t="s">
        <v>1089</v>
      </c>
      <c r="C180" s="81">
        <v>200</v>
      </c>
      <c r="D180" s="82" t="s">
        <v>20</v>
      </c>
      <c r="E180" s="42"/>
      <c r="F180" s="84"/>
      <c r="G180" s="85">
        <f t="shared" si="9"/>
        <v>0</v>
      </c>
      <c r="H180" s="129"/>
    </row>
    <row r="181" spans="1:8">
      <c r="A181" s="79"/>
      <c r="B181" s="80"/>
      <c r="C181" s="81"/>
      <c r="D181" s="82"/>
      <c r="E181" s="42"/>
      <c r="F181" s="84"/>
      <c r="G181" s="85"/>
      <c r="H181" s="129"/>
    </row>
    <row r="182" spans="1:8">
      <c r="A182" s="79" t="s">
        <v>373</v>
      </c>
      <c r="B182" s="80" t="s">
        <v>1090</v>
      </c>
      <c r="C182" s="271">
        <v>2950</v>
      </c>
      <c r="D182" s="165" t="s">
        <v>36</v>
      </c>
      <c r="E182" s="272"/>
      <c r="F182" s="87"/>
      <c r="G182" s="85">
        <f t="shared" si="9"/>
        <v>0</v>
      </c>
      <c r="H182" s="129"/>
    </row>
    <row r="183" spans="1:8">
      <c r="A183" s="79"/>
      <c r="B183" s="80"/>
      <c r="C183" s="89"/>
      <c r="D183" s="165"/>
      <c r="E183" s="272"/>
      <c r="F183" s="87"/>
      <c r="G183" s="85"/>
      <c r="H183" s="129"/>
    </row>
    <row r="184" spans="1:8" ht="102">
      <c r="A184" s="79" t="s">
        <v>374</v>
      </c>
      <c r="B184" s="80" t="s">
        <v>1239</v>
      </c>
      <c r="C184" s="271"/>
      <c r="D184" s="165"/>
      <c r="E184" s="272"/>
      <c r="F184" s="87"/>
      <c r="G184" s="85"/>
      <c r="H184" s="129"/>
    </row>
    <row r="185" spans="1:8">
      <c r="A185" s="79"/>
      <c r="B185" s="273"/>
      <c r="C185" s="271">
        <v>200</v>
      </c>
      <c r="D185" s="165" t="s">
        <v>36</v>
      </c>
      <c r="E185" s="272"/>
      <c r="F185" s="87"/>
      <c r="G185" s="85">
        <f>C185*E185</f>
        <v>0</v>
      </c>
      <c r="H185" s="129"/>
    </row>
    <row r="186" spans="1:8">
      <c r="A186" s="79"/>
      <c r="B186" s="80"/>
      <c r="C186" s="271"/>
      <c r="D186" s="165"/>
      <c r="E186" s="274"/>
      <c r="F186" s="84"/>
      <c r="G186" s="85"/>
      <c r="H186" s="129"/>
    </row>
    <row r="187" spans="1:8">
      <c r="A187" s="129"/>
      <c r="B187" s="129"/>
      <c r="C187" s="129"/>
      <c r="D187" s="129"/>
      <c r="E187" s="129"/>
      <c r="F187" s="195"/>
      <c r="G187" s="196"/>
      <c r="H187" s="129"/>
    </row>
    <row r="188" spans="1:8">
      <c r="A188" s="104" t="s">
        <v>33</v>
      </c>
      <c r="B188" s="134" t="s">
        <v>1082</v>
      </c>
      <c r="C188" s="135"/>
      <c r="D188" s="134"/>
      <c r="E188" s="136"/>
      <c r="F188" s="137">
        <f>SUM(F165:F186)</f>
        <v>0</v>
      </c>
      <c r="G188" s="138">
        <f>SUM(G165:G186)</f>
        <v>0</v>
      </c>
      <c r="H188" s="129"/>
    </row>
    <row r="189" spans="1:8">
      <c r="A189" s="129"/>
      <c r="B189" s="129"/>
      <c r="C189" s="129"/>
      <c r="D189" s="129"/>
      <c r="E189" s="129"/>
      <c r="F189" s="195"/>
      <c r="G189" s="196"/>
      <c r="H189" s="129"/>
    </row>
    <row r="190" spans="1:8">
      <c r="A190" s="129"/>
      <c r="B190" s="129"/>
      <c r="C190" s="129"/>
      <c r="D190" s="129"/>
      <c r="E190" s="96"/>
      <c r="F190" s="195"/>
      <c r="G190" s="196"/>
      <c r="H190" s="129"/>
    </row>
    <row r="191" spans="1:8">
      <c r="A191" s="86"/>
      <c r="B191" s="79"/>
      <c r="C191" s="81"/>
      <c r="D191" s="82"/>
      <c r="E191" s="83"/>
      <c r="F191" s="84"/>
      <c r="G191" s="85"/>
      <c r="H191" s="129"/>
    </row>
    <row r="192" spans="1:8">
      <c r="A192" s="86"/>
      <c r="B192" s="243" t="s">
        <v>51</v>
      </c>
      <c r="C192" s="81"/>
      <c r="D192" s="82"/>
      <c r="E192" s="83"/>
      <c r="F192" s="84"/>
      <c r="G192" s="85"/>
      <c r="H192" s="129"/>
    </row>
    <row r="193" spans="1:8">
      <c r="A193" s="79"/>
      <c r="B193" s="79"/>
      <c r="C193" s="89"/>
      <c r="D193" s="79"/>
      <c r="E193" s="90"/>
      <c r="F193" s="87"/>
      <c r="G193" s="88"/>
      <c r="H193" s="129"/>
    </row>
    <row r="194" spans="1:8">
      <c r="A194" s="115" t="str">
        <f>A67</f>
        <v>1.</v>
      </c>
      <c r="B194" s="115" t="str">
        <f>B67</f>
        <v>UKUPNO SUSTAV ZA DOJAVU POŽARA:</v>
      </c>
      <c r="C194" s="135"/>
      <c r="D194" s="134"/>
      <c r="E194" s="136"/>
      <c r="F194" s="292">
        <f>F67</f>
        <v>0</v>
      </c>
      <c r="G194" s="294">
        <f>G67</f>
        <v>0</v>
      </c>
      <c r="H194" s="129"/>
    </row>
    <row r="195" spans="1:8">
      <c r="A195" s="118" t="str">
        <f>A82</f>
        <v>2.</v>
      </c>
      <c r="B195" s="118" t="str">
        <f t="shared" ref="B195:G195" si="10">B82</f>
        <v>UKUPNO SUSTAV ZA ODIMLJAVANJE STUBIŠTA:</v>
      </c>
      <c r="C195" s="118"/>
      <c r="D195" s="118"/>
      <c r="E195" s="118"/>
      <c r="F195" s="292">
        <f t="shared" si="10"/>
        <v>0</v>
      </c>
      <c r="G195" s="294">
        <f t="shared" si="10"/>
        <v>0</v>
      </c>
      <c r="H195" s="129"/>
    </row>
    <row r="196" spans="1:8">
      <c r="A196" s="118" t="str">
        <f>A147</f>
        <v>3.</v>
      </c>
      <c r="B196" s="118" t="str">
        <f>B147</f>
        <v>UKUPNO RADOVI I USLUGE:</v>
      </c>
      <c r="C196" s="139"/>
      <c r="D196" s="118"/>
      <c r="E196" s="140"/>
      <c r="F196" s="293">
        <f>F147</f>
        <v>0</v>
      </c>
      <c r="G196" s="295">
        <f>G147</f>
        <v>0</v>
      </c>
      <c r="H196" s="129"/>
    </row>
    <row r="197" spans="1:8">
      <c r="A197" s="118" t="str">
        <f>A161</f>
        <v>4.</v>
      </c>
      <c r="B197" s="118" t="str">
        <f>B161</f>
        <v>UKUPNO GRAĐEVINSKO - OBRTNIČKI RADOVI:</v>
      </c>
      <c r="C197" s="139"/>
      <c r="D197" s="118"/>
      <c r="E197" s="140"/>
      <c r="F197" s="293">
        <f>F161</f>
        <v>0</v>
      </c>
      <c r="G197" s="295">
        <f>G161</f>
        <v>0</v>
      </c>
      <c r="H197" s="129"/>
    </row>
    <row r="198" spans="1:8">
      <c r="A198" s="134" t="str">
        <f>A188</f>
        <v>5.</v>
      </c>
      <c r="B198" s="118" t="str">
        <f>B188</f>
        <v>UKUPNO INSTALACIJE:</v>
      </c>
      <c r="C198" s="139"/>
      <c r="D198" s="118"/>
      <c r="E198" s="140"/>
      <c r="F198" s="293">
        <f>F188</f>
        <v>0</v>
      </c>
      <c r="G198" s="295">
        <f>G188</f>
        <v>0</v>
      </c>
      <c r="H198" s="129"/>
    </row>
    <row r="199" spans="1:8" s="235" customFormat="1" ht="15.75" thickBot="1">
      <c r="A199" s="79"/>
      <c r="B199" s="141"/>
      <c r="C199" s="142"/>
      <c r="D199" s="141"/>
      <c r="E199" s="143"/>
      <c r="F199" s="144"/>
      <c r="G199" s="144"/>
      <c r="H199" s="97"/>
    </row>
    <row r="200" spans="1:8" s="235" customFormat="1" ht="15.75" thickBot="1">
      <c r="A200" s="79"/>
      <c r="B200" s="126" t="s">
        <v>925</v>
      </c>
      <c r="C200" s="127"/>
      <c r="D200" s="126"/>
      <c r="E200" s="341">
        <f>SUM(F194:F198)</f>
        <v>0</v>
      </c>
      <c r="F200" s="341"/>
      <c r="G200" s="341"/>
      <c r="H200" s="97"/>
    </row>
    <row r="201" spans="1:8" s="235" customFormat="1" ht="15.75" thickBot="1">
      <c r="A201" s="97"/>
      <c r="B201" s="97"/>
      <c r="C201" s="130"/>
      <c r="D201" s="97"/>
      <c r="E201" s="97"/>
      <c r="F201" s="145"/>
      <c r="G201" s="145"/>
      <c r="H201" s="97"/>
    </row>
    <row r="202" spans="1:8" ht="15.75" thickBot="1">
      <c r="A202" s="97"/>
      <c r="B202" s="126" t="s">
        <v>926</v>
      </c>
      <c r="C202" s="126"/>
      <c r="D202" s="126"/>
      <c r="E202" s="341">
        <f>SUM(G194:G198)</f>
        <v>0</v>
      </c>
      <c r="F202" s="341"/>
      <c r="G202" s="341"/>
      <c r="H202" s="129"/>
    </row>
    <row r="203" spans="1:8">
      <c r="A203" s="97"/>
      <c r="B203" s="97"/>
      <c r="C203" s="130"/>
      <c r="D203" s="97"/>
      <c r="E203" s="97"/>
      <c r="F203" s="97"/>
      <c r="G203" s="97"/>
      <c r="H203" s="129"/>
    </row>
  </sheetData>
  <mergeCells count="4">
    <mergeCell ref="A1:A3"/>
    <mergeCell ref="E200:G200"/>
    <mergeCell ref="E202:G202"/>
    <mergeCell ref="A4:B4"/>
  </mergeCells>
  <pageMargins left="0.98425196850393704" right="0.23622047244094491" top="0.94488188976377963" bottom="0.55118110236220474" header="0.31496062992125984" footer="0.31496062992125984"/>
  <pageSetup paperSize="9" scale="87"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6"/>
  <sheetViews>
    <sheetView showZeros="0" view="pageBreakPreview" topLeftCell="A262" zoomScaleNormal="100" zoomScaleSheetLayoutView="100" workbookViewId="0">
      <selection activeCell="B137" sqref="B137"/>
    </sheetView>
  </sheetViews>
  <sheetFormatPr defaultColWidth="9.140625" defaultRowHeight="15"/>
  <cols>
    <col min="1" max="1" width="4.7109375" style="97" customWidth="1"/>
    <col min="2" max="2" width="43" style="97" customWidth="1"/>
    <col min="3" max="3" width="6.85546875" style="171" customWidth="1"/>
    <col min="4" max="4" width="5.7109375" style="172" customWidth="1"/>
    <col min="5" max="5" width="9.7109375" style="172" customWidth="1"/>
    <col min="6" max="7" width="12.140625" style="172" bestFit="1" customWidth="1"/>
    <col min="8" max="8" width="14.7109375" style="129" customWidth="1"/>
    <col min="9" max="10" width="9.140625" style="129"/>
    <col min="11" max="11" width="42.42578125" style="129" customWidth="1"/>
    <col min="12" max="16384" width="9.140625" style="129"/>
  </cols>
  <sheetData>
    <row r="1" spans="1:7" ht="26.25" customHeight="1">
      <c r="A1" s="71" t="s">
        <v>0</v>
      </c>
      <c r="B1" s="71" t="s">
        <v>1</v>
      </c>
      <c r="C1" s="151" t="s">
        <v>4</v>
      </c>
      <c r="D1" s="152" t="s">
        <v>11</v>
      </c>
      <c r="E1" s="152" t="s">
        <v>5</v>
      </c>
      <c r="F1" s="153" t="s">
        <v>2</v>
      </c>
      <c r="G1" s="154" t="s">
        <v>2</v>
      </c>
    </row>
    <row r="2" spans="1:7">
      <c r="A2" s="71"/>
      <c r="B2" s="71"/>
      <c r="C2" s="151"/>
      <c r="D2" s="152"/>
      <c r="E2" s="152"/>
      <c r="F2" s="153" t="s">
        <v>126</v>
      </c>
      <c r="G2" s="154" t="s">
        <v>127</v>
      </c>
    </row>
    <row r="3" spans="1:7">
      <c r="A3" s="65"/>
      <c r="B3" s="65"/>
      <c r="C3" s="302"/>
      <c r="D3" s="303" t="s">
        <v>12</v>
      </c>
      <c r="E3" s="303" t="s">
        <v>3</v>
      </c>
      <c r="F3" s="155" t="s">
        <v>3</v>
      </c>
      <c r="G3" s="156" t="s">
        <v>3</v>
      </c>
    </row>
    <row r="4" spans="1:7">
      <c r="A4" s="338" t="s">
        <v>1145</v>
      </c>
      <c r="B4" s="338"/>
      <c r="C4" s="151"/>
      <c r="D4" s="152"/>
      <c r="E4" s="152"/>
      <c r="F4" s="153"/>
      <c r="G4" s="154"/>
    </row>
    <row r="5" spans="1:7">
      <c r="A5" s="71"/>
      <c r="B5" s="71"/>
      <c r="C5" s="151"/>
      <c r="D5" s="152"/>
      <c r="E5" s="157"/>
      <c r="F5" s="158"/>
      <c r="G5" s="159"/>
    </row>
    <row r="6" spans="1:7">
      <c r="A6" s="79" t="s">
        <v>6</v>
      </c>
      <c r="B6" s="80" t="s">
        <v>155</v>
      </c>
      <c r="C6" s="151"/>
      <c r="D6" s="152"/>
      <c r="E6" s="157"/>
      <c r="F6" s="158"/>
      <c r="G6" s="159"/>
    </row>
    <row r="7" spans="1:7">
      <c r="A7" s="79"/>
      <c r="B7" s="80"/>
      <c r="C7" s="151"/>
      <c r="D7" s="152"/>
      <c r="E7" s="157"/>
      <c r="F7" s="158"/>
      <c r="G7" s="159"/>
    </row>
    <row r="8" spans="1:7">
      <c r="A8" s="79"/>
      <c r="B8" s="80" t="s">
        <v>156</v>
      </c>
      <c r="C8" s="151"/>
      <c r="D8" s="152"/>
      <c r="E8" s="157"/>
      <c r="F8" s="158"/>
      <c r="G8" s="159"/>
    </row>
    <row r="9" spans="1:7" ht="63.75">
      <c r="A9" s="79"/>
      <c r="B9" s="80" t="s">
        <v>1203</v>
      </c>
      <c r="C9" s="151"/>
      <c r="D9" s="152"/>
      <c r="E9" s="157"/>
      <c r="F9" s="158"/>
      <c r="G9" s="159"/>
    </row>
    <row r="10" spans="1:7" ht="25.5">
      <c r="A10" s="79"/>
      <c r="B10" s="80" t="s">
        <v>157</v>
      </c>
      <c r="C10" s="151"/>
      <c r="D10" s="152"/>
      <c r="E10" s="157"/>
      <c r="F10" s="158"/>
      <c r="G10" s="159"/>
    </row>
    <row r="11" spans="1:7">
      <c r="A11" s="71"/>
      <c r="B11" s="71"/>
      <c r="C11" s="151"/>
      <c r="D11" s="152"/>
      <c r="E11" s="157"/>
      <c r="F11" s="158"/>
      <c r="G11" s="159"/>
    </row>
    <row r="12" spans="1:7">
      <c r="A12" s="80" t="s">
        <v>13</v>
      </c>
      <c r="B12" s="80" t="s">
        <v>163</v>
      </c>
      <c r="C12" s="151"/>
      <c r="D12" s="152"/>
      <c r="E12" s="157"/>
      <c r="F12" s="158"/>
      <c r="G12" s="159"/>
    </row>
    <row r="13" spans="1:7" ht="94.5" customHeight="1">
      <c r="A13" s="80"/>
      <c r="B13" s="80" t="s">
        <v>242</v>
      </c>
      <c r="C13" s="151"/>
      <c r="D13" s="152"/>
      <c r="E13" s="304"/>
      <c r="F13" s="158"/>
      <c r="G13" s="159"/>
    </row>
    <row r="14" spans="1:7" ht="38.25">
      <c r="A14" s="80"/>
      <c r="B14" s="80" t="s">
        <v>158</v>
      </c>
      <c r="C14" s="160"/>
      <c r="D14" s="161"/>
      <c r="E14" s="305"/>
      <c r="F14" s="163"/>
      <c r="G14" s="164"/>
    </row>
    <row r="15" spans="1:7" ht="38.25">
      <c r="A15" s="80"/>
      <c r="B15" s="80" t="s">
        <v>159</v>
      </c>
      <c r="C15" s="160"/>
      <c r="D15" s="161"/>
      <c r="E15" s="305"/>
      <c r="F15" s="163"/>
      <c r="G15" s="164"/>
    </row>
    <row r="16" spans="1:7" ht="25.5">
      <c r="A16" s="80"/>
      <c r="B16" s="80" t="s">
        <v>160</v>
      </c>
      <c r="C16" s="160"/>
      <c r="D16" s="161"/>
      <c r="E16" s="305"/>
      <c r="F16" s="163"/>
      <c r="G16" s="164"/>
    </row>
    <row r="17" spans="1:7" ht="159" customHeight="1">
      <c r="A17" s="80"/>
      <c r="B17" s="80" t="s">
        <v>161</v>
      </c>
      <c r="C17" s="160"/>
      <c r="D17" s="161"/>
      <c r="E17" s="305"/>
      <c r="F17" s="163"/>
      <c r="G17" s="164"/>
    </row>
    <row r="18" spans="1:7" ht="284.25" customHeight="1">
      <c r="A18" s="80"/>
      <c r="B18" s="80" t="s">
        <v>1204</v>
      </c>
      <c r="C18" s="160"/>
      <c r="D18" s="161"/>
      <c r="E18" s="305"/>
      <c r="F18" s="163"/>
      <c r="G18" s="164"/>
    </row>
    <row r="19" spans="1:7">
      <c r="A19" s="80"/>
      <c r="B19" s="82" t="s">
        <v>162</v>
      </c>
      <c r="C19" s="160"/>
      <c r="D19" s="161"/>
      <c r="E19" s="305"/>
      <c r="F19" s="163"/>
      <c r="G19" s="164"/>
    </row>
    <row r="20" spans="1:7">
      <c r="A20" s="80"/>
      <c r="B20" s="306"/>
      <c r="C20" s="160">
        <v>1</v>
      </c>
      <c r="D20" s="161" t="s">
        <v>20</v>
      </c>
      <c r="E20" s="305"/>
      <c r="F20" s="163"/>
      <c r="G20" s="164">
        <f>C20*E20</f>
        <v>0</v>
      </c>
    </row>
    <row r="21" spans="1:7">
      <c r="A21" s="80"/>
      <c r="B21" s="80"/>
      <c r="C21" s="160"/>
      <c r="D21" s="161"/>
      <c r="E21" s="305"/>
      <c r="F21" s="163"/>
      <c r="G21" s="164"/>
    </row>
    <row r="22" spans="1:7">
      <c r="A22" s="80" t="s">
        <v>7</v>
      </c>
      <c r="B22" s="80" t="s">
        <v>166</v>
      </c>
      <c r="C22" s="160"/>
      <c r="D22" s="161"/>
      <c r="E22" s="305"/>
      <c r="F22" s="163"/>
      <c r="G22" s="164"/>
    </row>
    <row r="23" spans="1:7" ht="38.25">
      <c r="A23" s="80"/>
      <c r="B23" s="80" t="s">
        <v>243</v>
      </c>
      <c r="C23" s="160"/>
      <c r="D23" s="161"/>
      <c r="E23" s="305"/>
      <c r="F23" s="163"/>
      <c r="G23" s="164"/>
    </row>
    <row r="24" spans="1:7" ht="153">
      <c r="A24" s="80"/>
      <c r="B24" s="80" t="s">
        <v>1205</v>
      </c>
      <c r="C24" s="160"/>
      <c r="D24" s="161"/>
      <c r="E24" s="305"/>
      <c r="F24" s="163"/>
      <c r="G24" s="164"/>
    </row>
    <row r="25" spans="1:7">
      <c r="A25" s="80"/>
      <c r="B25" s="165" t="s">
        <v>162</v>
      </c>
      <c r="C25" s="160"/>
      <c r="D25" s="161"/>
      <c r="E25" s="305"/>
      <c r="F25" s="163"/>
      <c r="G25" s="164"/>
    </row>
    <row r="26" spans="1:7">
      <c r="A26" s="80"/>
      <c r="B26" s="307"/>
      <c r="C26" s="160">
        <v>3</v>
      </c>
      <c r="D26" s="161" t="s">
        <v>20</v>
      </c>
      <c r="E26" s="305"/>
      <c r="F26" s="163"/>
      <c r="G26" s="164">
        <f>C26*E26</f>
        <v>0</v>
      </c>
    </row>
    <row r="27" spans="1:7">
      <c r="A27" s="80"/>
      <c r="B27" s="80"/>
      <c r="C27" s="160"/>
      <c r="D27" s="161"/>
      <c r="E27" s="305"/>
      <c r="F27" s="163"/>
      <c r="G27" s="164"/>
    </row>
    <row r="28" spans="1:7" ht="153">
      <c r="A28" s="80"/>
      <c r="B28" s="79" t="s">
        <v>1206</v>
      </c>
      <c r="C28" s="160"/>
      <c r="D28" s="161"/>
      <c r="E28" s="305"/>
      <c r="F28" s="163"/>
      <c r="G28" s="164"/>
    </row>
    <row r="29" spans="1:7">
      <c r="A29" s="80"/>
      <c r="B29" s="165" t="s">
        <v>162</v>
      </c>
      <c r="C29" s="160"/>
      <c r="D29" s="161"/>
      <c r="E29" s="305"/>
      <c r="F29" s="163"/>
      <c r="G29" s="164"/>
    </row>
    <row r="30" spans="1:7">
      <c r="A30" s="80"/>
      <c r="B30" s="307"/>
      <c r="C30" s="160">
        <v>1</v>
      </c>
      <c r="D30" s="161" t="s">
        <v>20</v>
      </c>
      <c r="E30" s="305"/>
      <c r="F30" s="163"/>
      <c r="G30" s="164">
        <f>C30*E30</f>
        <v>0</v>
      </c>
    </row>
    <row r="31" spans="1:7">
      <c r="A31" s="80"/>
      <c r="B31" s="80"/>
      <c r="C31" s="160"/>
      <c r="D31" s="161"/>
      <c r="E31" s="305"/>
      <c r="F31" s="163"/>
      <c r="G31" s="164"/>
    </row>
    <row r="32" spans="1:7">
      <c r="A32" s="80" t="s">
        <v>21</v>
      </c>
      <c r="B32" s="79" t="s">
        <v>165</v>
      </c>
      <c r="C32" s="160"/>
      <c r="D32" s="161"/>
      <c r="E32" s="305"/>
      <c r="F32" s="163"/>
      <c r="G32" s="164"/>
    </row>
    <row r="33" spans="1:7" ht="51">
      <c r="A33" s="80"/>
      <c r="B33" s="79" t="s">
        <v>164</v>
      </c>
      <c r="C33" s="160"/>
      <c r="D33" s="161"/>
      <c r="E33" s="305"/>
      <c r="F33" s="163"/>
      <c r="G33" s="164"/>
    </row>
    <row r="34" spans="1:7" ht="153">
      <c r="A34" s="80"/>
      <c r="B34" s="79" t="s">
        <v>1207</v>
      </c>
      <c r="C34" s="160"/>
      <c r="D34" s="161"/>
      <c r="E34" s="305"/>
      <c r="F34" s="163"/>
      <c r="G34" s="164"/>
    </row>
    <row r="35" spans="1:7">
      <c r="A35" s="80"/>
      <c r="B35" s="165" t="s">
        <v>162</v>
      </c>
      <c r="C35" s="160"/>
      <c r="D35" s="161"/>
      <c r="E35" s="305"/>
      <c r="F35" s="163"/>
      <c r="G35" s="164"/>
    </row>
    <row r="36" spans="1:7">
      <c r="A36" s="80"/>
      <c r="B36" s="307"/>
      <c r="C36" s="160">
        <v>13</v>
      </c>
      <c r="D36" s="161" t="s">
        <v>20</v>
      </c>
      <c r="E36" s="305"/>
      <c r="F36" s="163"/>
      <c r="G36" s="164">
        <f>C36*E36</f>
        <v>0</v>
      </c>
    </row>
    <row r="37" spans="1:7">
      <c r="A37" s="80"/>
      <c r="B37" s="80"/>
      <c r="C37" s="160"/>
      <c r="D37" s="161"/>
      <c r="E37" s="305"/>
      <c r="F37" s="163"/>
      <c r="G37" s="164"/>
    </row>
    <row r="38" spans="1:7" ht="153">
      <c r="A38" s="80"/>
      <c r="B38" s="79" t="s">
        <v>1208</v>
      </c>
      <c r="C38" s="160"/>
      <c r="D38" s="161"/>
      <c r="E38" s="305"/>
      <c r="F38" s="163"/>
      <c r="G38" s="164"/>
    </row>
    <row r="39" spans="1:7">
      <c r="A39" s="80"/>
      <c r="B39" s="165" t="s">
        <v>162</v>
      </c>
      <c r="C39" s="160"/>
      <c r="D39" s="161"/>
      <c r="E39" s="305"/>
      <c r="F39" s="163"/>
      <c r="G39" s="164"/>
    </row>
    <row r="40" spans="1:7">
      <c r="A40" s="80"/>
      <c r="B40" s="307"/>
      <c r="C40" s="160">
        <v>9</v>
      </c>
      <c r="D40" s="161" t="s">
        <v>20</v>
      </c>
      <c r="E40" s="305"/>
      <c r="F40" s="163"/>
      <c r="G40" s="164">
        <f>C40*E40</f>
        <v>0</v>
      </c>
    </row>
    <row r="41" spans="1:7">
      <c r="A41" s="80"/>
      <c r="B41" s="80"/>
      <c r="C41" s="160"/>
      <c r="D41" s="161"/>
      <c r="E41" s="305"/>
      <c r="F41" s="163"/>
      <c r="G41" s="164"/>
    </row>
    <row r="42" spans="1:7" ht="153">
      <c r="A42" s="80"/>
      <c r="B42" s="79" t="s">
        <v>1209</v>
      </c>
      <c r="C42" s="160"/>
      <c r="D42" s="161"/>
      <c r="E42" s="305"/>
      <c r="F42" s="163"/>
      <c r="G42" s="164"/>
    </row>
    <row r="43" spans="1:7">
      <c r="A43" s="80"/>
      <c r="B43" s="165" t="s">
        <v>162</v>
      </c>
      <c r="C43" s="160"/>
      <c r="D43" s="161"/>
      <c r="E43" s="305"/>
      <c r="F43" s="163"/>
      <c r="G43" s="164"/>
    </row>
    <row r="44" spans="1:7">
      <c r="A44" s="80"/>
      <c r="B44" s="307"/>
      <c r="C44" s="160">
        <v>1</v>
      </c>
      <c r="D44" s="161" t="s">
        <v>20</v>
      </c>
      <c r="E44" s="305"/>
      <c r="F44" s="163"/>
      <c r="G44" s="164">
        <f>C44*E44</f>
        <v>0</v>
      </c>
    </row>
    <row r="45" spans="1:7">
      <c r="A45" s="80"/>
      <c r="B45" s="80"/>
      <c r="C45" s="160"/>
      <c r="D45" s="161"/>
      <c r="E45" s="305"/>
      <c r="F45" s="163"/>
      <c r="G45" s="164"/>
    </row>
    <row r="46" spans="1:7">
      <c r="A46" s="80" t="s">
        <v>22</v>
      </c>
      <c r="B46" s="79" t="s">
        <v>167</v>
      </c>
      <c r="C46" s="160"/>
      <c r="D46" s="161"/>
      <c r="E46" s="305"/>
      <c r="F46" s="163"/>
      <c r="G46" s="164"/>
    </row>
    <row r="47" spans="1:7" ht="63.75">
      <c r="A47" s="80"/>
      <c r="B47" s="79" t="s">
        <v>1210</v>
      </c>
      <c r="C47" s="161"/>
      <c r="D47" s="308"/>
      <c r="E47" s="305"/>
      <c r="F47" s="163"/>
      <c r="G47" s="164"/>
    </row>
    <row r="48" spans="1:7">
      <c r="A48" s="80"/>
      <c r="B48" s="165" t="s">
        <v>162</v>
      </c>
      <c r="C48" s="160"/>
      <c r="D48" s="161"/>
      <c r="E48" s="305"/>
      <c r="F48" s="163"/>
      <c r="G48" s="164"/>
    </row>
    <row r="49" spans="1:7">
      <c r="A49" s="80"/>
      <c r="B49" s="307"/>
      <c r="C49" s="160">
        <v>23</v>
      </c>
      <c r="D49" s="161" t="s">
        <v>20</v>
      </c>
      <c r="E49" s="305"/>
      <c r="F49" s="163"/>
      <c r="G49" s="164">
        <f>C49*E49</f>
        <v>0</v>
      </c>
    </row>
    <row r="50" spans="1:7">
      <c r="A50" s="80"/>
      <c r="B50" s="80"/>
      <c r="C50" s="160"/>
      <c r="D50" s="161"/>
      <c r="E50" s="305"/>
      <c r="F50" s="163"/>
      <c r="G50" s="164"/>
    </row>
    <row r="51" spans="1:7">
      <c r="A51" s="80"/>
      <c r="B51" s="80"/>
      <c r="C51" s="160"/>
      <c r="D51" s="161"/>
      <c r="E51" s="305"/>
      <c r="F51" s="163"/>
      <c r="G51" s="164"/>
    </row>
    <row r="52" spans="1:7">
      <c r="A52" s="80" t="s">
        <v>934</v>
      </c>
      <c r="B52" s="79" t="s">
        <v>169</v>
      </c>
      <c r="C52" s="160"/>
      <c r="D52" s="161"/>
      <c r="E52" s="305"/>
      <c r="F52" s="163"/>
      <c r="G52" s="164"/>
    </row>
    <row r="53" spans="1:7" ht="51">
      <c r="A53" s="80"/>
      <c r="B53" s="79" t="s">
        <v>244</v>
      </c>
      <c r="C53" s="160"/>
      <c r="D53" s="161"/>
      <c r="E53" s="305"/>
      <c r="F53" s="163"/>
      <c r="G53" s="164"/>
    </row>
    <row r="54" spans="1:7" ht="216.75">
      <c r="A54" s="80"/>
      <c r="B54" s="79" t="s">
        <v>168</v>
      </c>
      <c r="C54" s="160"/>
      <c r="D54" s="161"/>
      <c r="E54" s="305"/>
      <c r="F54" s="163"/>
      <c r="G54" s="164"/>
    </row>
    <row r="55" spans="1:7" ht="69.75" customHeight="1">
      <c r="A55" s="80"/>
      <c r="B55" s="79" t="s">
        <v>1211</v>
      </c>
      <c r="C55" s="160"/>
      <c r="D55" s="161"/>
      <c r="E55" s="305"/>
      <c r="F55" s="163"/>
      <c r="G55" s="164"/>
    </row>
    <row r="56" spans="1:7">
      <c r="A56" s="80"/>
      <c r="B56" s="79" t="s">
        <v>162</v>
      </c>
      <c r="C56" s="160"/>
      <c r="D56" s="161"/>
      <c r="E56" s="305"/>
      <c r="F56" s="163"/>
      <c r="G56" s="164"/>
    </row>
    <row r="57" spans="1:7">
      <c r="A57" s="80"/>
      <c r="B57" s="307"/>
      <c r="C57" s="160">
        <v>27</v>
      </c>
      <c r="D57" s="161" t="s">
        <v>20</v>
      </c>
      <c r="E57" s="305"/>
      <c r="F57" s="163"/>
      <c r="G57" s="164">
        <f>C57*E57</f>
        <v>0</v>
      </c>
    </row>
    <row r="58" spans="1:7">
      <c r="A58" s="80"/>
      <c r="B58" s="80"/>
      <c r="C58" s="160"/>
      <c r="D58" s="161"/>
      <c r="E58" s="305"/>
      <c r="F58" s="163"/>
      <c r="G58" s="164"/>
    </row>
    <row r="59" spans="1:7">
      <c r="A59" s="80"/>
      <c r="B59" s="80"/>
      <c r="C59" s="160"/>
      <c r="D59" s="161"/>
      <c r="E59" s="305"/>
      <c r="F59" s="163"/>
      <c r="G59" s="164"/>
    </row>
    <row r="60" spans="1:7">
      <c r="A60" s="80" t="s">
        <v>23</v>
      </c>
      <c r="B60" s="79" t="s">
        <v>171</v>
      </c>
      <c r="C60" s="160"/>
      <c r="D60" s="161"/>
      <c r="E60" s="305"/>
      <c r="F60" s="163"/>
      <c r="G60" s="164"/>
    </row>
    <row r="61" spans="1:7" ht="76.5">
      <c r="A61" s="80"/>
      <c r="B61" s="79" t="s">
        <v>245</v>
      </c>
      <c r="C61" s="160"/>
      <c r="D61" s="161"/>
      <c r="E61" s="305"/>
      <c r="F61" s="163"/>
      <c r="G61" s="164"/>
    </row>
    <row r="62" spans="1:7" ht="165.75">
      <c r="A62" s="80"/>
      <c r="B62" s="79" t="s">
        <v>170</v>
      </c>
      <c r="C62" s="160"/>
      <c r="D62" s="161"/>
      <c r="E62" s="305"/>
      <c r="F62" s="163"/>
      <c r="G62" s="164"/>
    </row>
    <row r="63" spans="1:7" ht="51">
      <c r="A63" s="80"/>
      <c r="B63" s="79" t="s">
        <v>1212</v>
      </c>
      <c r="C63" s="160"/>
      <c r="D63" s="161"/>
      <c r="E63" s="305"/>
      <c r="F63" s="163"/>
      <c r="G63" s="164"/>
    </row>
    <row r="64" spans="1:7">
      <c r="A64" s="80"/>
      <c r="B64" s="79" t="s">
        <v>162</v>
      </c>
      <c r="C64" s="160"/>
      <c r="D64" s="161"/>
      <c r="E64" s="305"/>
      <c r="F64" s="163"/>
      <c r="G64" s="164"/>
    </row>
    <row r="65" spans="1:7">
      <c r="A65" s="80"/>
      <c r="B65" s="307"/>
      <c r="C65" s="160">
        <v>1</v>
      </c>
      <c r="D65" s="161" t="s">
        <v>20</v>
      </c>
      <c r="E65" s="305"/>
      <c r="F65" s="163"/>
      <c r="G65" s="164">
        <f>C65*E65</f>
        <v>0</v>
      </c>
    </row>
    <row r="66" spans="1:7">
      <c r="A66" s="80"/>
      <c r="B66" s="80"/>
      <c r="C66" s="160"/>
      <c r="D66" s="161"/>
      <c r="E66" s="305"/>
      <c r="F66" s="163"/>
      <c r="G66" s="164"/>
    </row>
    <row r="67" spans="1:7" ht="63.75">
      <c r="A67" s="80" t="s">
        <v>935</v>
      </c>
      <c r="B67" s="79" t="s">
        <v>1213</v>
      </c>
      <c r="C67" s="160"/>
      <c r="D67" s="161"/>
      <c r="E67" s="305"/>
      <c r="F67" s="163"/>
      <c r="G67" s="164"/>
    </row>
    <row r="68" spans="1:7" ht="25.5">
      <c r="A68" s="80"/>
      <c r="B68" s="79" t="s">
        <v>172</v>
      </c>
      <c r="C68" s="160"/>
      <c r="D68" s="161"/>
      <c r="E68" s="305"/>
      <c r="F68" s="163"/>
      <c r="G68" s="164"/>
    </row>
    <row r="69" spans="1:7">
      <c r="A69" s="80"/>
      <c r="B69" s="79" t="s">
        <v>173</v>
      </c>
      <c r="C69" s="160"/>
      <c r="D69" s="161"/>
      <c r="E69" s="305"/>
      <c r="F69" s="163"/>
      <c r="G69" s="164"/>
    </row>
    <row r="70" spans="1:7" ht="25.5">
      <c r="A70" s="80"/>
      <c r="B70" s="291" t="s">
        <v>218</v>
      </c>
      <c r="C70" s="160"/>
      <c r="D70" s="161"/>
      <c r="E70" s="305"/>
      <c r="F70" s="163"/>
      <c r="G70" s="164"/>
    </row>
    <row r="71" spans="1:7">
      <c r="A71" s="80"/>
      <c r="B71" s="165" t="s">
        <v>162</v>
      </c>
      <c r="C71" s="160"/>
      <c r="D71" s="161"/>
      <c r="E71" s="305"/>
      <c r="F71" s="163"/>
      <c r="G71" s="164"/>
    </row>
    <row r="72" spans="1:7">
      <c r="A72" s="80"/>
      <c r="B72" s="307"/>
      <c r="C72" s="160">
        <v>25</v>
      </c>
      <c r="D72" s="161" t="s">
        <v>20</v>
      </c>
      <c r="E72" s="305"/>
      <c r="F72" s="163"/>
      <c r="G72" s="164">
        <f>C72*E72</f>
        <v>0</v>
      </c>
    </row>
    <row r="73" spans="1:7">
      <c r="A73" s="80"/>
      <c r="B73" s="82"/>
      <c r="C73" s="160"/>
      <c r="D73" s="161"/>
      <c r="E73" s="305"/>
      <c r="F73" s="163"/>
      <c r="G73" s="164"/>
    </row>
    <row r="74" spans="1:7">
      <c r="A74" s="80" t="s">
        <v>108</v>
      </c>
      <c r="B74" s="79" t="s">
        <v>173</v>
      </c>
      <c r="C74" s="160"/>
      <c r="D74" s="161"/>
      <c r="E74" s="305"/>
      <c r="F74" s="163"/>
      <c r="G74" s="164"/>
    </row>
    <row r="75" spans="1:7" ht="25.5">
      <c r="A75" s="80"/>
      <c r="B75" s="79" t="s">
        <v>1214</v>
      </c>
      <c r="C75" s="160"/>
      <c r="D75" s="161"/>
      <c r="E75" s="305"/>
      <c r="F75" s="163"/>
      <c r="G75" s="164"/>
    </row>
    <row r="76" spans="1:7">
      <c r="A76" s="80"/>
      <c r="B76" s="165"/>
      <c r="C76" s="160">
        <v>1</v>
      </c>
      <c r="D76" s="161" t="s">
        <v>20</v>
      </c>
      <c r="E76" s="305"/>
      <c r="F76" s="163"/>
      <c r="G76" s="164">
        <f>C76*E76</f>
        <v>0</v>
      </c>
    </row>
    <row r="77" spans="1:7">
      <c r="A77" s="80"/>
      <c r="B77" s="80"/>
      <c r="C77" s="160"/>
      <c r="D77" s="161"/>
      <c r="E77" s="305"/>
      <c r="F77" s="163"/>
      <c r="G77" s="164"/>
    </row>
    <row r="78" spans="1:7">
      <c r="A78" s="80"/>
      <c r="B78" s="80"/>
      <c r="C78" s="160"/>
      <c r="D78" s="161"/>
      <c r="E78" s="305"/>
      <c r="F78" s="163"/>
      <c r="G78" s="164"/>
    </row>
    <row r="79" spans="1:7" ht="63.75">
      <c r="A79" s="80" t="s">
        <v>936</v>
      </c>
      <c r="B79" s="80" t="s">
        <v>1215</v>
      </c>
      <c r="C79" s="160"/>
      <c r="D79" s="161"/>
      <c r="E79" s="305"/>
      <c r="F79" s="163"/>
      <c r="G79" s="164"/>
    </row>
    <row r="80" spans="1:7" ht="25.5">
      <c r="A80" s="80"/>
      <c r="B80" s="80" t="s">
        <v>174</v>
      </c>
      <c r="C80" s="160"/>
      <c r="D80" s="161"/>
      <c r="E80" s="305"/>
      <c r="F80" s="163"/>
      <c r="G80" s="164"/>
    </row>
    <row r="81" spans="1:7" ht="38.25">
      <c r="A81" s="80"/>
      <c r="B81" s="80" t="s">
        <v>175</v>
      </c>
      <c r="C81" s="160"/>
      <c r="D81" s="161"/>
      <c r="E81" s="305"/>
      <c r="F81" s="163"/>
      <c r="G81" s="164"/>
    </row>
    <row r="82" spans="1:7">
      <c r="A82" s="80"/>
      <c r="B82" s="75" t="s">
        <v>176</v>
      </c>
      <c r="C82" s="309">
        <v>130</v>
      </c>
      <c r="D82" s="161" t="s">
        <v>36</v>
      </c>
      <c r="E82" s="310"/>
      <c r="F82" s="163"/>
      <c r="G82" s="164">
        <f>C82*E82</f>
        <v>0</v>
      </c>
    </row>
    <row r="83" spans="1:7">
      <c r="A83" s="80"/>
      <c r="B83" s="75" t="s">
        <v>177</v>
      </c>
      <c r="C83" s="309">
        <v>50</v>
      </c>
      <c r="D83" s="161" t="s">
        <v>36</v>
      </c>
      <c r="E83" s="310"/>
      <c r="F83" s="163"/>
      <c r="G83" s="164">
        <f t="shared" ref="G83:G88" si="0">C83*E83</f>
        <v>0</v>
      </c>
    </row>
    <row r="84" spans="1:7">
      <c r="A84" s="80"/>
      <c r="B84" s="75" t="s">
        <v>178</v>
      </c>
      <c r="C84" s="309">
        <v>170</v>
      </c>
      <c r="D84" s="161" t="s">
        <v>36</v>
      </c>
      <c r="E84" s="310"/>
      <c r="F84" s="163"/>
      <c r="G84" s="164">
        <f t="shared" si="0"/>
        <v>0</v>
      </c>
    </row>
    <row r="85" spans="1:7">
      <c r="A85" s="80"/>
      <c r="B85" s="75" t="s">
        <v>179</v>
      </c>
      <c r="C85" s="309">
        <v>50</v>
      </c>
      <c r="D85" s="161" t="s">
        <v>36</v>
      </c>
      <c r="E85" s="310"/>
      <c r="F85" s="163"/>
      <c r="G85" s="164">
        <f t="shared" si="0"/>
        <v>0</v>
      </c>
    </row>
    <row r="86" spans="1:7">
      <c r="A86" s="80"/>
      <c r="B86" s="75" t="s">
        <v>180</v>
      </c>
      <c r="C86" s="309">
        <v>35</v>
      </c>
      <c r="D86" s="161" t="s">
        <v>36</v>
      </c>
      <c r="E86" s="310"/>
      <c r="F86" s="163"/>
      <c r="G86" s="164">
        <f t="shared" si="0"/>
        <v>0</v>
      </c>
    </row>
    <row r="87" spans="1:7">
      <c r="A87" s="80"/>
      <c r="B87" s="75" t="s">
        <v>181</v>
      </c>
      <c r="C87" s="309">
        <v>35</v>
      </c>
      <c r="D87" s="161" t="s">
        <v>36</v>
      </c>
      <c r="E87" s="310"/>
      <c r="F87" s="163"/>
      <c r="G87" s="164">
        <f t="shared" si="0"/>
        <v>0</v>
      </c>
    </row>
    <row r="88" spans="1:7">
      <c r="A88" s="80"/>
      <c r="B88" s="75" t="s">
        <v>182</v>
      </c>
      <c r="C88" s="309">
        <v>25</v>
      </c>
      <c r="D88" s="161" t="s">
        <v>36</v>
      </c>
      <c r="E88" s="310"/>
      <c r="F88" s="163"/>
      <c r="G88" s="164">
        <f t="shared" si="0"/>
        <v>0</v>
      </c>
    </row>
    <row r="89" spans="1:7">
      <c r="A89" s="80"/>
      <c r="B89" s="80"/>
      <c r="C89" s="160"/>
      <c r="D89" s="161"/>
      <c r="E89" s="305"/>
      <c r="F89" s="163"/>
      <c r="G89" s="164"/>
    </row>
    <row r="90" spans="1:7" ht="51">
      <c r="A90" s="80" t="s">
        <v>937</v>
      </c>
      <c r="B90" s="75" t="s">
        <v>1162</v>
      </c>
      <c r="C90" s="160"/>
      <c r="D90" s="161"/>
      <c r="E90" s="305"/>
      <c r="F90" s="163"/>
      <c r="G90" s="164"/>
    </row>
    <row r="91" spans="1:7">
      <c r="A91" s="80"/>
      <c r="B91" s="75" t="s">
        <v>182</v>
      </c>
      <c r="C91" s="309">
        <v>25</v>
      </c>
      <c r="D91" s="161" t="s">
        <v>36</v>
      </c>
      <c r="E91" s="305"/>
      <c r="F91" s="163"/>
      <c r="G91" s="164">
        <f>C91*E91</f>
        <v>0</v>
      </c>
    </row>
    <row r="92" spans="1:7">
      <c r="A92" s="80"/>
      <c r="B92" s="80"/>
      <c r="C92" s="160"/>
      <c r="D92" s="161"/>
      <c r="E92" s="305"/>
      <c r="F92" s="163"/>
      <c r="G92" s="164"/>
    </row>
    <row r="93" spans="1:7" ht="51">
      <c r="A93" s="80" t="s">
        <v>938</v>
      </c>
      <c r="B93" s="76" t="s">
        <v>219</v>
      </c>
      <c r="C93" s="160">
        <v>27</v>
      </c>
      <c r="D93" s="161" t="s">
        <v>47</v>
      </c>
      <c r="E93" s="305"/>
      <c r="F93" s="163"/>
      <c r="G93" s="164">
        <f>C93*E93</f>
        <v>0</v>
      </c>
    </row>
    <row r="94" spans="1:7">
      <c r="A94" s="80"/>
      <c r="B94" s="80"/>
      <c r="C94" s="160"/>
      <c r="D94" s="161"/>
      <c r="E94" s="305"/>
      <c r="F94" s="163"/>
      <c r="G94" s="164"/>
    </row>
    <row r="95" spans="1:7" ht="38.25">
      <c r="A95" s="80" t="s">
        <v>939</v>
      </c>
      <c r="B95" s="281" t="s">
        <v>220</v>
      </c>
      <c r="C95" s="309">
        <v>250</v>
      </c>
      <c r="D95" s="161" t="s">
        <v>36</v>
      </c>
      <c r="E95" s="305"/>
      <c r="F95" s="163"/>
      <c r="G95" s="164">
        <f>C95*E95</f>
        <v>0</v>
      </c>
    </row>
    <row r="96" spans="1:7">
      <c r="A96" s="80"/>
      <c r="B96" s="76" t="s">
        <v>183</v>
      </c>
      <c r="C96" s="160"/>
      <c r="D96" s="161"/>
      <c r="E96" s="305"/>
      <c r="F96" s="163"/>
      <c r="G96" s="164"/>
    </row>
    <row r="97" spans="1:7">
      <c r="A97" s="80"/>
      <c r="B97" s="80"/>
      <c r="C97" s="160"/>
      <c r="D97" s="161"/>
      <c r="E97" s="305"/>
      <c r="F97" s="163"/>
      <c r="G97" s="164"/>
    </row>
    <row r="98" spans="1:7" ht="25.5">
      <c r="A98" s="80" t="s">
        <v>940</v>
      </c>
      <c r="B98" s="281" t="s">
        <v>221</v>
      </c>
      <c r="C98" s="160">
        <v>14</v>
      </c>
      <c r="D98" s="161" t="s">
        <v>116</v>
      </c>
      <c r="E98" s="305"/>
      <c r="F98" s="163"/>
      <c r="G98" s="164">
        <f>C98*E98</f>
        <v>0</v>
      </c>
    </row>
    <row r="99" spans="1:7">
      <c r="A99" s="80"/>
      <c r="B99" s="281"/>
      <c r="C99" s="160"/>
      <c r="D99" s="161"/>
      <c r="E99" s="305"/>
      <c r="F99" s="163"/>
      <c r="G99" s="164"/>
    </row>
    <row r="100" spans="1:7" ht="51">
      <c r="A100" s="80" t="s">
        <v>941</v>
      </c>
      <c r="B100" s="311" t="s">
        <v>222</v>
      </c>
      <c r="C100" s="160">
        <v>1</v>
      </c>
      <c r="D100" s="161" t="s">
        <v>47</v>
      </c>
      <c r="E100" s="305"/>
      <c r="F100" s="163"/>
      <c r="G100" s="164">
        <f>C100*E100</f>
        <v>0</v>
      </c>
    </row>
    <row r="101" spans="1:7">
      <c r="A101" s="80"/>
      <c r="B101" s="281"/>
      <c r="C101" s="160"/>
      <c r="D101" s="161"/>
      <c r="E101" s="305"/>
      <c r="F101" s="163"/>
      <c r="G101" s="164"/>
    </row>
    <row r="102" spans="1:7" ht="89.25">
      <c r="A102" s="80" t="s">
        <v>942</v>
      </c>
      <c r="B102" s="311" t="s">
        <v>1241</v>
      </c>
      <c r="C102" s="160">
        <v>1</v>
      </c>
      <c r="D102" s="161" t="s">
        <v>47</v>
      </c>
      <c r="E102" s="305"/>
      <c r="F102" s="163"/>
      <c r="G102" s="164">
        <f>C102*E102</f>
        <v>0</v>
      </c>
    </row>
    <row r="103" spans="1:7">
      <c r="A103" s="80"/>
      <c r="B103" s="281"/>
      <c r="C103" s="160"/>
      <c r="D103" s="161"/>
      <c r="E103" s="305"/>
      <c r="F103" s="163"/>
      <c r="G103" s="164"/>
    </row>
    <row r="104" spans="1:7" ht="25.5">
      <c r="A104" s="80" t="s">
        <v>943</v>
      </c>
      <c r="B104" s="281" t="s">
        <v>223</v>
      </c>
      <c r="C104" s="160">
        <v>1</v>
      </c>
      <c r="D104" s="161" t="s">
        <v>47</v>
      </c>
      <c r="E104" s="305"/>
      <c r="F104" s="163"/>
      <c r="G104" s="164">
        <f>C104*E104</f>
        <v>0</v>
      </c>
    </row>
    <row r="105" spans="1:7">
      <c r="A105" s="80"/>
      <c r="B105" s="281"/>
      <c r="C105" s="160"/>
      <c r="D105" s="161"/>
      <c r="E105" s="305"/>
      <c r="F105" s="163"/>
      <c r="G105" s="164"/>
    </row>
    <row r="106" spans="1:7" ht="63.75">
      <c r="A106" s="80" t="s">
        <v>944</v>
      </c>
      <c r="B106" s="281" t="s">
        <v>224</v>
      </c>
      <c r="C106" s="160">
        <v>1</v>
      </c>
      <c r="D106" s="161" t="s">
        <v>47</v>
      </c>
      <c r="E106" s="305"/>
      <c r="F106" s="163"/>
      <c r="G106" s="164">
        <f>C106*E106</f>
        <v>0</v>
      </c>
    </row>
    <row r="107" spans="1:7">
      <c r="A107" s="80"/>
      <c r="B107" s="281"/>
      <c r="C107" s="160"/>
      <c r="D107" s="161"/>
      <c r="E107" s="305"/>
      <c r="F107" s="163"/>
      <c r="G107" s="164"/>
    </row>
    <row r="108" spans="1:7" ht="51">
      <c r="A108" s="80" t="s">
        <v>945</v>
      </c>
      <c r="B108" s="281" t="s">
        <v>1119</v>
      </c>
      <c r="C108" s="160">
        <v>1</v>
      </c>
      <c r="D108" s="161" t="s">
        <v>47</v>
      </c>
      <c r="E108" s="305"/>
      <c r="F108" s="163"/>
      <c r="G108" s="164">
        <f>C108*E108</f>
        <v>0</v>
      </c>
    </row>
    <row r="109" spans="1:7">
      <c r="A109" s="80"/>
      <c r="B109" s="281"/>
      <c r="C109" s="160"/>
      <c r="D109" s="161"/>
      <c r="E109" s="305"/>
      <c r="F109" s="163"/>
      <c r="G109" s="164"/>
    </row>
    <row r="110" spans="1:7" ht="25.5">
      <c r="A110" s="80" t="s">
        <v>946</v>
      </c>
      <c r="B110" s="281" t="s">
        <v>225</v>
      </c>
      <c r="C110" s="160">
        <v>250</v>
      </c>
      <c r="D110" s="161" t="s">
        <v>36</v>
      </c>
      <c r="E110" s="305"/>
      <c r="F110" s="163"/>
      <c r="G110" s="164">
        <f>C110*E110</f>
        <v>0</v>
      </c>
    </row>
    <row r="111" spans="1:7">
      <c r="A111" s="80"/>
      <c r="B111" s="281"/>
      <c r="C111" s="160"/>
      <c r="D111" s="161"/>
      <c r="E111" s="305"/>
      <c r="F111" s="163"/>
      <c r="G111" s="164"/>
    </row>
    <row r="112" spans="1:7" ht="96" customHeight="1">
      <c r="A112" s="80" t="s">
        <v>947</v>
      </c>
      <c r="B112" s="281" t="s">
        <v>226</v>
      </c>
      <c r="C112" s="160">
        <v>1</v>
      </c>
      <c r="D112" s="161" t="s">
        <v>47</v>
      </c>
      <c r="E112" s="305"/>
      <c r="F112" s="163"/>
      <c r="G112" s="164">
        <f>C112*E112</f>
        <v>0</v>
      </c>
    </row>
    <row r="113" spans="1:7">
      <c r="A113" s="80"/>
      <c r="B113" s="281"/>
      <c r="C113" s="160"/>
      <c r="D113" s="161"/>
      <c r="E113" s="305"/>
      <c r="F113" s="163"/>
      <c r="G113" s="164"/>
    </row>
    <row r="114" spans="1:7" ht="89.25" customHeight="1">
      <c r="A114" s="80" t="s">
        <v>948</v>
      </c>
      <c r="B114" s="281" t="s">
        <v>184</v>
      </c>
      <c r="C114" s="160"/>
      <c r="D114" s="161"/>
      <c r="E114" s="305"/>
      <c r="F114" s="163"/>
      <c r="G114" s="164"/>
    </row>
    <row r="115" spans="1:7">
      <c r="A115" s="80"/>
      <c r="B115" s="165" t="s">
        <v>162</v>
      </c>
      <c r="C115" s="160"/>
      <c r="D115" s="161"/>
      <c r="E115" s="305"/>
      <c r="F115" s="163"/>
      <c r="G115" s="164"/>
    </row>
    <row r="116" spans="1:7">
      <c r="A116" s="80"/>
      <c r="B116" s="307"/>
      <c r="C116" s="160">
        <v>4</v>
      </c>
      <c r="D116" s="161" t="s">
        <v>20</v>
      </c>
      <c r="E116" s="305"/>
      <c r="F116" s="163"/>
      <c r="G116" s="164">
        <f>C116*E116</f>
        <v>0</v>
      </c>
    </row>
    <row r="117" spans="1:7">
      <c r="A117" s="80"/>
      <c r="B117" s="281"/>
      <c r="C117" s="160"/>
      <c r="D117" s="161"/>
      <c r="E117" s="305"/>
      <c r="F117" s="163"/>
      <c r="G117" s="164"/>
    </row>
    <row r="118" spans="1:7" ht="127.5">
      <c r="A118" s="80" t="s">
        <v>949</v>
      </c>
      <c r="B118" s="281" t="s">
        <v>185</v>
      </c>
      <c r="C118" s="160">
        <v>1</v>
      </c>
      <c r="D118" s="161" t="s">
        <v>47</v>
      </c>
      <c r="E118" s="305"/>
      <c r="F118" s="163"/>
      <c r="G118" s="164">
        <f>C118*E118</f>
        <v>0</v>
      </c>
    </row>
    <row r="119" spans="1:7">
      <c r="A119" s="80"/>
      <c r="B119" s="281"/>
      <c r="C119" s="160"/>
      <c r="D119" s="161"/>
      <c r="E119" s="305"/>
      <c r="F119" s="163"/>
      <c r="G119" s="164"/>
    </row>
    <row r="120" spans="1:7" ht="51">
      <c r="A120" s="80" t="s">
        <v>950</v>
      </c>
      <c r="B120" s="281" t="s">
        <v>227</v>
      </c>
      <c r="C120" s="160">
        <v>1</v>
      </c>
      <c r="D120" s="161" t="s">
        <v>47</v>
      </c>
      <c r="E120" s="305"/>
      <c r="F120" s="163"/>
      <c r="G120" s="164">
        <f>C120*E120</f>
        <v>0</v>
      </c>
    </row>
    <row r="121" spans="1:7">
      <c r="A121" s="80"/>
      <c r="B121" s="281"/>
      <c r="C121" s="160"/>
      <c r="D121" s="161"/>
      <c r="E121" s="305"/>
      <c r="F121" s="163"/>
      <c r="G121" s="164"/>
    </row>
    <row r="122" spans="1:7" ht="25.5">
      <c r="A122" s="80" t="s">
        <v>1044</v>
      </c>
      <c r="B122" s="312" t="s">
        <v>228</v>
      </c>
      <c r="C122" s="160">
        <v>1</v>
      </c>
      <c r="D122" s="161" t="s">
        <v>47</v>
      </c>
      <c r="E122" s="305"/>
      <c r="F122" s="163"/>
      <c r="G122" s="164">
        <f>C122*E122</f>
        <v>0</v>
      </c>
    </row>
    <row r="123" spans="1:7">
      <c r="A123" s="80"/>
      <c r="B123" s="281"/>
      <c r="C123" s="160"/>
      <c r="D123" s="161"/>
      <c r="E123" s="162"/>
      <c r="F123" s="163"/>
      <c r="G123" s="164"/>
    </row>
    <row r="124" spans="1:7" ht="25.5">
      <c r="A124" s="104" t="s">
        <v>6</v>
      </c>
      <c r="B124" s="134" t="s">
        <v>186</v>
      </c>
      <c r="C124" s="166"/>
      <c r="D124" s="167"/>
      <c r="E124" s="168"/>
      <c r="F124" s="169">
        <f>SUM(F12:F122)</f>
        <v>0</v>
      </c>
      <c r="G124" s="170">
        <f>SUM(G12:G122)</f>
        <v>0</v>
      </c>
    </row>
    <row r="125" spans="1:7">
      <c r="A125" s="86"/>
      <c r="B125" s="79"/>
      <c r="C125" s="151"/>
      <c r="D125" s="152"/>
      <c r="E125" s="157"/>
      <c r="F125" s="158"/>
      <c r="G125" s="159"/>
    </row>
    <row r="126" spans="1:7">
      <c r="A126" s="86"/>
      <c r="B126" s="79"/>
      <c r="C126" s="151"/>
      <c r="D126" s="152"/>
      <c r="E126" s="157"/>
      <c r="F126" s="158"/>
      <c r="G126" s="159"/>
    </row>
    <row r="127" spans="1:7">
      <c r="A127" s="86" t="s">
        <v>8</v>
      </c>
      <c r="B127" s="79" t="s">
        <v>187</v>
      </c>
      <c r="C127" s="151"/>
      <c r="D127" s="152"/>
      <c r="E127" s="157"/>
      <c r="F127" s="158"/>
      <c r="G127" s="159"/>
    </row>
    <row r="128" spans="1:7">
      <c r="A128" s="86"/>
      <c r="B128" s="79"/>
      <c r="C128" s="151"/>
      <c r="D128" s="152"/>
      <c r="E128" s="157"/>
      <c r="F128" s="158"/>
      <c r="G128" s="159"/>
    </row>
    <row r="129" spans="1:7" ht="114.75" customHeight="1">
      <c r="A129" s="86" t="s">
        <v>9</v>
      </c>
      <c r="B129" s="79" t="s">
        <v>1216</v>
      </c>
      <c r="C129" s="151"/>
      <c r="D129" s="152"/>
      <c r="E129" s="304"/>
      <c r="F129" s="158"/>
      <c r="G129" s="159"/>
    </row>
    <row r="130" spans="1:7" ht="109.5" customHeight="1">
      <c r="A130" s="86"/>
      <c r="B130" s="165" t="s">
        <v>1240</v>
      </c>
      <c r="C130" s="151"/>
      <c r="D130" s="152"/>
      <c r="E130" s="304"/>
      <c r="F130" s="158"/>
      <c r="G130" s="159"/>
    </row>
    <row r="131" spans="1:7" ht="345">
      <c r="A131" s="86"/>
      <c r="B131" s="165" t="s">
        <v>1272</v>
      </c>
      <c r="C131" s="160"/>
      <c r="D131" s="161"/>
      <c r="E131" s="305"/>
      <c r="F131" s="163"/>
      <c r="G131" s="164"/>
    </row>
    <row r="132" spans="1:7" ht="338.25" customHeight="1">
      <c r="A132" s="86"/>
      <c r="B132" s="79" t="s">
        <v>1271</v>
      </c>
      <c r="C132" s="151"/>
      <c r="D132" s="152"/>
      <c r="E132" s="304"/>
      <c r="F132" s="158"/>
      <c r="G132" s="159"/>
    </row>
    <row r="133" spans="1:7" ht="89.25">
      <c r="A133" s="86"/>
      <c r="B133" s="80" t="s">
        <v>188</v>
      </c>
      <c r="C133" s="151"/>
      <c r="D133" s="152"/>
      <c r="E133" s="304"/>
      <c r="F133" s="158"/>
      <c r="G133" s="159"/>
    </row>
    <row r="134" spans="1:7">
      <c r="A134" s="86"/>
      <c r="B134" s="165"/>
      <c r="C134" s="160">
        <v>1</v>
      </c>
      <c r="D134" s="161" t="s">
        <v>20</v>
      </c>
      <c r="E134" s="305"/>
      <c r="F134" s="163"/>
      <c r="G134" s="164">
        <f>C134*E134</f>
        <v>0</v>
      </c>
    </row>
    <row r="135" spans="1:7">
      <c r="A135" s="86"/>
      <c r="B135" s="79"/>
      <c r="C135" s="160"/>
      <c r="D135" s="161"/>
      <c r="E135" s="305"/>
      <c r="F135" s="163"/>
      <c r="G135" s="164"/>
    </row>
    <row r="136" spans="1:7" ht="89.25">
      <c r="A136" s="86" t="s">
        <v>10</v>
      </c>
      <c r="B136" s="281" t="s">
        <v>1218</v>
      </c>
      <c r="C136" s="151"/>
      <c r="D136" s="152"/>
      <c r="E136" s="304"/>
      <c r="F136" s="158"/>
      <c r="G136" s="159"/>
    </row>
    <row r="137" spans="1:7" ht="409.5">
      <c r="A137" s="71"/>
      <c r="B137" s="80" t="s">
        <v>1217</v>
      </c>
      <c r="C137" s="151"/>
      <c r="D137" s="152"/>
      <c r="E137" s="304"/>
      <c r="F137" s="158"/>
      <c r="G137" s="159"/>
    </row>
    <row r="138" spans="1:7">
      <c r="A138" s="86"/>
      <c r="B138" s="165"/>
      <c r="C138" s="160">
        <v>1</v>
      </c>
      <c r="D138" s="161" t="s">
        <v>20</v>
      </c>
      <c r="E138" s="305"/>
      <c r="F138" s="163"/>
      <c r="G138" s="164">
        <f>C138*E138</f>
        <v>0</v>
      </c>
    </row>
    <row r="139" spans="1:7">
      <c r="A139" s="86"/>
      <c r="B139" s="80"/>
      <c r="C139" s="160"/>
      <c r="D139" s="161"/>
      <c r="E139" s="305"/>
      <c r="F139" s="163"/>
      <c r="G139" s="164"/>
    </row>
    <row r="140" spans="1:7" ht="127.5">
      <c r="A140" s="86" t="s">
        <v>24</v>
      </c>
      <c r="B140" s="80" t="s">
        <v>1219</v>
      </c>
      <c r="C140" s="160"/>
      <c r="D140" s="161"/>
      <c r="E140" s="305"/>
      <c r="F140" s="163"/>
      <c r="G140" s="164"/>
    </row>
    <row r="141" spans="1:7">
      <c r="A141" s="86"/>
      <c r="B141" s="165" t="s">
        <v>162</v>
      </c>
      <c r="C141" s="160"/>
      <c r="D141" s="161"/>
      <c r="E141" s="305"/>
      <c r="F141" s="163"/>
      <c r="G141" s="164"/>
    </row>
    <row r="142" spans="1:7">
      <c r="A142" s="86"/>
      <c r="B142" s="307"/>
      <c r="C142" s="160">
        <v>6</v>
      </c>
      <c r="D142" s="161" t="s">
        <v>20</v>
      </c>
      <c r="E142" s="305"/>
      <c r="F142" s="163"/>
      <c r="G142" s="164">
        <f>C142*E142</f>
        <v>0</v>
      </c>
    </row>
    <row r="143" spans="1:7">
      <c r="A143" s="86"/>
      <c r="B143" s="80"/>
      <c r="C143" s="160"/>
      <c r="D143" s="161"/>
      <c r="E143" s="305"/>
      <c r="F143" s="163"/>
      <c r="G143" s="164"/>
    </row>
    <row r="144" spans="1:7" ht="114.75">
      <c r="A144" s="86" t="s">
        <v>25</v>
      </c>
      <c r="B144" s="80" t="s">
        <v>1220</v>
      </c>
      <c r="C144" s="160"/>
      <c r="D144" s="161"/>
      <c r="E144" s="305"/>
      <c r="F144" s="163"/>
      <c r="G144" s="164"/>
    </row>
    <row r="145" spans="1:7">
      <c r="A145" s="86"/>
      <c r="B145" s="165" t="s">
        <v>162</v>
      </c>
      <c r="C145" s="160"/>
      <c r="D145" s="161"/>
      <c r="E145" s="305"/>
      <c r="F145" s="163"/>
      <c r="G145" s="164"/>
    </row>
    <row r="146" spans="1:7">
      <c r="A146" s="86"/>
      <c r="B146" s="307"/>
      <c r="C146" s="160">
        <v>2</v>
      </c>
      <c r="D146" s="161" t="s">
        <v>20</v>
      </c>
      <c r="E146" s="305"/>
      <c r="F146" s="163"/>
      <c r="G146" s="164">
        <f>C146*E146</f>
        <v>0</v>
      </c>
    </row>
    <row r="147" spans="1:7">
      <c r="A147" s="86"/>
      <c r="B147" s="80"/>
      <c r="C147" s="160"/>
      <c r="D147" s="161"/>
      <c r="E147" s="305"/>
      <c r="F147" s="163"/>
      <c r="G147" s="164"/>
    </row>
    <row r="148" spans="1:7" ht="89.25">
      <c r="A148" s="86" t="s">
        <v>598</v>
      </c>
      <c r="B148" s="80" t="s">
        <v>189</v>
      </c>
      <c r="C148" s="160"/>
      <c r="D148" s="161"/>
      <c r="E148" s="305"/>
      <c r="F148" s="163"/>
      <c r="G148" s="164"/>
    </row>
    <row r="149" spans="1:7">
      <c r="A149" s="86"/>
      <c r="B149" s="165" t="s">
        <v>162</v>
      </c>
      <c r="C149" s="160"/>
      <c r="D149" s="161"/>
      <c r="E149" s="305"/>
      <c r="F149" s="163"/>
      <c r="G149" s="164"/>
    </row>
    <row r="150" spans="1:7">
      <c r="A150" s="86"/>
      <c r="B150" s="307"/>
      <c r="C150" s="160">
        <v>1</v>
      </c>
      <c r="D150" s="161" t="s">
        <v>20</v>
      </c>
      <c r="E150" s="305"/>
      <c r="F150" s="163"/>
      <c r="G150" s="164">
        <f>C150*E150</f>
        <v>0</v>
      </c>
    </row>
    <row r="151" spans="1:7">
      <c r="A151" s="86"/>
      <c r="B151" s="80"/>
      <c r="C151" s="160"/>
      <c r="D151" s="161"/>
      <c r="E151" s="305"/>
      <c r="F151" s="163"/>
      <c r="G151" s="164"/>
    </row>
    <row r="152" spans="1:7" ht="76.5">
      <c r="A152" s="86" t="s">
        <v>602</v>
      </c>
      <c r="B152" s="80" t="s">
        <v>190</v>
      </c>
      <c r="C152" s="160"/>
      <c r="D152" s="161"/>
      <c r="E152" s="305"/>
      <c r="F152" s="163"/>
      <c r="G152" s="164"/>
    </row>
    <row r="153" spans="1:7">
      <c r="A153" s="86"/>
      <c r="B153" s="165" t="s">
        <v>162</v>
      </c>
      <c r="C153" s="160"/>
      <c r="D153" s="161"/>
      <c r="E153" s="305"/>
      <c r="F153" s="163"/>
      <c r="G153" s="164"/>
    </row>
    <row r="154" spans="1:7">
      <c r="A154" s="86"/>
      <c r="B154" s="307"/>
      <c r="C154" s="160">
        <v>5</v>
      </c>
      <c r="D154" s="161" t="s">
        <v>20</v>
      </c>
      <c r="E154" s="305"/>
      <c r="F154" s="163"/>
      <c r="G154" s="164">
        <f>C154*E154</f>
        <v>0</v>
      </c>
    </row>
    <row r="155" spans="1:7">
      <c r="A155" s="86"/>
      <c r="B155" s="80"/>
      <c r="C155" s="160"/>
      <c r="D155" s="161"/>
      <c r="E155" s="305"/>
      <c r="F155" s="163"/>
      <c r="G155" s="164"/>
    </row>
    <row r="156" spans="1:7" ht="76.5">
      <c r="A156" s="86" t="s">
        <v>603</v>
      </c>
      <c r="B156" s="80" t="s">
        <v>191</v>
      </c>
      <c r="C156" s="160"/>
      <c r="D156" s="161"/>
      <c r="E156" s="305"/>
      <c r="F156" s="163"/>
      <c r="G156" s="164"/>
    </row>
    <row r="157" spans="1:7">
      <c r="A157" s="86"/>
      <c r="B157" s="165" t="s">
        <v>162</v>
      </c>
      <c r="C157" s="160"/>
      <c r="D157" s="161"/>
      <c r="E157" s="305"/>
      <c r="F157" s="163"/>
      <c r="G157" s="164"/>
    </row>
    <row r="158" spans="1:7">
      <c r="A158" s="86"/>
      <c r="B158" s="307"/>
      <c r="C158" s="160">
        <v>18</v>
      </c>
      <c r="D158" s="161" t="s">
        <v>20</v>
      </c>
      <c r="E158" s="305"/>
      <c r="F158" s="163"/>
      <c r="G158" s="164">
        <f>C158*E158</f>
        <v>0</v>
      </c>
    </row>
    <row r="159" spans="1:7">
      <c r="A159" s="86"/>
      <c r="B159" s="80"/>
      <c r="C159" s="160"/>
      <c r="D159" s="161"/>
      <c r="E159" s="305"/>
      <c r="F159" s="163"/>
      <c r="G159" s="164"/>
    </row>
    <row r="160" spans="1:7" ht="25.5">
      <c r="A160" s="86" t="s">
        <v>604</v>
      </c>
      <c r="B160" s="80" t="s">
        <v>239</v>
      </c>
      <c r="C160" s="160">
        <v>50</v>
      </c>
      <c r="D160" s="161" t="s">
        <v>36</v>
      </c>
      <c r="E160" s="305"/>
      <c r="F160" s="163"/>
      <c r="G160" s="164">
        <f>C160*E160</f>
        <v>0</v>
      </c>
    </row>
    <row r="161" spans="1:7">
      <c r="A161" s="86"/>
      <c r="B161" s="313"/>
      <c r="C161" s="160"/>
      <c r="D161" s="161"/>
      <c r="E161" s="305"/>
      <c r="F161" s="163"/>
      <c r="G161" s="164"/>
    </row>
    <row r="162" spans="1:7" ht="25.5">
      <c r="A162" s="86" t="s">
        <v>609</v>
      </c>
      <c r="B162" s="80" t="s">
        <v>240</v>
      </c>
      <c r="C162" s="160">
        <v>20</v>
      </c>
      <c r="D162" s="161" t="s">
        <v>20</v>
      </c>
      <c r="E162" s="305"/>
      <c r="F162" s="163"/>
      <c r="G162" s="164">
        <f>C162*E162</f>
        <v>0</v>
      </c>
    </row>
    <row r="163" spans="1:7">
      <c r="A163" s="86"/>
      <c r="B163" s="80"/>
      <c r="C163" s="160"/>
      <c r="D163" s="161"/>
      <c r="E163" s="305"/>
      <c r="F163" s="163"/>
      <c r="G163" s="164"/>
    </row>
    <row r="164" spans="1:7" ht="25.5">
      <c r="A164" s="86" t="s">
        <v>637</v>
      </c>
      <c r="B164" s="80" t="s">
        <v>192</v>
      </c>
      <c r="C164" s="160"/>
      <c r="D164" s="161"/>
      <c r="E164" s="305"/>
      <c r="F164" s="163"/>
      <c r="G164" s="164"/>
    </row>
    <row r="165" spans="1:7">
      <c r="A165" s="86"/>
      <c r="B165" s="165" t="s">
        <v>162</v>
      </c>
      <c r="C165" s="160"/>
      <c r="D165" s="161"/>
      <c r="E165" s="305"/>
      <c r="F165" s="163"/>
      <c r="G165" s="164"/>
    </row>
    <row r="166" spans="1:7">
      <c r="A166" s="86"/>
      <c r="B166" s="307"/>
      <c r="C166" s="160">
        <v>8</v>
      </c>
      <c r="D166" s="161" t="s">
        <v>20</v>
      </c>
      <c r="E166" s="305"/>
      <c r="F166" s="163"/>
      <c r="G166" s="164">
        <f>C166*E166</f>
        <v>0</v>
      </c>
    </row>
    <row r="167" spans="1:7">
      <c r="A167" s="86"/>
      <c r="B167" s="80"/>
      <c r="C167" s="160"/>
      <c r="D167" s="161"/>
      <c r="E167" s="305"/>
      <c r="F167" s="163"/>
      <c r="G167" s="164"/>
    </row>
    <row r="168" spans="1:7" ht="63.75">
      <c r="A168" s="86" t="s">
        <v>638</v>
      </c>
      <c r="B168" s="80" t="s">
        <v>193</v>
      </c>
      <c r="C168" s="160"/>
      <c r="D168" s="161"/>
      <c r="E168" s="305"/>
      <c r="F168" s="163"/>
      <c r="G168" s="164"/>
    </row>
    <row r="169" spans="1:7">
      <c r="A169" s="86"/>
      <c r="B169" s="165" t="s">
        <v>162</v>
      </c>
      <c r="C169" s="160"/>
      <c r="D169" s="161"/>
      <c r="E169" s="305"/>
      <c r="F169" s="163"/>
      <c r="G169" s="164"/>
    </row>
    <row r="170" spans="1:7">
      <c r="A170" s="86"/>
      <c r="B170" s="307"/>
      <c r="C170" s="160">
        <v>2</v>
      </c>
      <c r="D170" s="161" t="s">
        <v>20</v>
      </c>
      <c r="E170" s="305"/>
      <c r="F170" s="163"/>
      <c r="G170" s="164">
        <f>C170*E170</f>
        <v>0</v>
      </c>
    </row>
    <row r="171" spans="1:7">
      <c r="A171" s="86"/>
      <c r="B171" s="80"/>
      <c r="C171" s="160"/>
      <c r="D171" s="161"/>
      <c r="E171" s="305"/>
      <c r="F171" s="163"/>
      <c r="G171" s="164"/>
    </row>
    <row r="172" spans="1:7" ht="38.25">
      <c r="A172" s="86" t="s">
        <v>639</v>
      </c>
      <c r="B172" s="80" t="s">
        <v>1221</v>
      </c>
      <c r="C172" s="160"/>
      <c r="D172" s="161"/>
      <c r="E172" s="305"/>
      <c r="F172" s="163"/>
      <c r="G172" s="164"/>
    </row>
    <row r="173" spans="1:7">
      <c r="A173" s="86"/>
      <c r="B173" s="165" t="s">
        <v>162</v>
      </c>
      <c r="C173" s="160"/>
      <c r="D173" s="161"/>
      <c r="E173" s="305"/>
      <c r="F173" s="163"/>
      <c r="G173" s="164"/>
    </row>
    <row r="174" spans="1:7">
      <c r="A174" s="86"/>
      <c r="B174" s="307"/>
      <c r="C174" s="160">
        <v>2</v>
      </c>
      <c r="D174" s="161" t="s">
        <v>20</v>
      </c>
      <c r="E174" s="305"/>
      <c r="F174" s="163"/>
      <c r="G174" s="164">
        <f>C174*E174</f>
        <v>0</v>
      </c>
    </row>
    <row r="175" spans="1:7">
      <c r="A175" s="86"/>
      <c r="B175" s="80"/>
      <c r="C175" s="160"/>
      <c r="D175" s="161"/>
      <c r="E175" s="305"/>
      <c r="F175" s="163"/>
      <c r="G175" s="164"/>
    </row>
    <row r="176" spans="1:7" ht="38.25">
      <c r="A176" s="86" t="s">
        <v>640</v>
      </c>
      <c r="B176" s="80" t="s">
        <v>1222</v>
      </c>
      <c r="C176" s="160"/>
      <c r="D176" s="161"/>
      <c r="E176" s="305"/>
      <c r="F176" s="163"/>
      <c r="G176" s="164"/>
    </row>
    <row r="177" spans="1:7">
      <c r="A177" s="86"/>
      <c r="B177" s="165" t="s">
        <v>162</v>
      </c>
      <c r="C177" s="160"/>
      <c r="D177" s="161"/>
      <c r="E177" s="305"/>
      <c r="F177" s="163"/>
      <c r="G177" s="164"/>
    </row>
    <row r="178" spans="1:7">
      <c r="A178" s="86"/>
      <c r="B178" s="307"/>
      <c r="C178" s="160">
        <v>13</v>
      </c>
      <c r="D178" s="161" t="s">
        <v>20</v>
      </c>
      <c r="E178" s="305"/>
      <c r="F178" s="163"/>
      <c r="G178" s="164">
        <f>C178*E178</f>
        <v>0</v>
      </c>
    </row>
    <row r="179" spans="1:7">
      <c r="A179" s="86"/>
      <c r="B179" s="80"/>
      <c r="C179" s="160"/>
      <c r="D179" s="161"/>
      <c r="E179" s="305"/>
      <c r="F179" s="163"/>
      <c r="G179" s="164"/>
    </row>
    <row r="180" spans="1:7" ht="51">
      <c r="A180" s="86" t="s">
        <v>641</v>
      </c>
      <c r="B180" s="80" t="s">
        <v>194</v>
      </c>
      <c r="C180" s="160">
        <v>440</v>
      </c>
      <c r="D180" s="161" t="s">
        <v>116</v>
      </c>
      <c r="E180" s="305"/>
      <c r="F180" s="163"/>
      <c r="G180" s="164">
        <f>C180*E180</f>
        <v>0</v>
      </c>
    </row>
    <row r="181" spans="1:7">
      <c r="A181" s="86"/>
      <c r="B181" s="80"/>
      <c r="C181" s="160"/>
      <c r="D181" s="161"/>
      <c r="E181" s="305"/>
      <c r="F181" s="163"/>
      <c r="G181" s="164"/>
    </row>
    <row r="182" spans="1:7" ht="25.5">
      <c r="A182" s="86" t="s">
        <v>642</v>
      </c>
      <c r="B182" s="80" t="s">
        <v>195</v>
      </c>
      <c r="C182" s="160">
        <v>50</v>
      </c>
      <c r="D182" s="161" t="s">
        <v>116</v>
      </c>
      <c r="E182" s="305"/>
      <c r="F182" s="163"/>
      <c r="G182" s="164">
        <f>C182*E182</f>
        <v>0</v>
      </c>
    </row>
    <row r="183" spans="1:7">
      <c r="A183" s="86"/>
      <c r="B183" s="80"/>
      <c r="C183" s="160"/>
      <c r="D183" s="161"/>
      <c r="E183" s="305"/>
      <c r="F183" s="163"/>
      <c r="G183" s="164"/>
    </row>
    <row r="184" spans="1:7" ht="63.75">
      <c r="A184" s="86" t="s">
        <v>643</v>
      </c>
      <c r="B184" s="80" t="s">
        <v>196</v>
      </c>
      <c r="C184" s="160"/>
      <c r="D184" s="161"/>
      <c r="E184" s="305"/>
      <c r="F184" s="163"/>
      <c r="G184" s="164"/>
    </row>
    <row r="185" spans="1:7">
      <c r="A185" s="86"/>
      <c r="B185" s="165" t="s">
        <v>162</v>
      </c>
      <c r="C185" s="160"/>
      <c r="D185" s="161"/>
      <c r="E185" s="305"/>
      <c r="F185" s="163"/>
      <c r="G185" s="164"/>
    </row>
    <row r="186" spans="1:7">
      <c r="A186" s="86"/>
      <c r="B186" s="307"/>
      <c r="C186" s="160">
        <v>95</v>
      </c>
      <c r="D186" s="161" t="s">
        <v>20</v>
      </c>
      <c r="E186" s="305"/>
      <c r="F186" s="163"/>
      <c r="G186" s="164">
        <f>C186*E186</f>
        <v>0</v>
      </c>
    </row>
    <row r="187" spans="1:7">
      <c r="A187" s="86"/>
      <c r="B187" s="80"/>
      <c r="C187" s="160"/>
      <c r="D187" s="161"/>
      <c r="E187" s="305"/>
      <c r="F187" s="163"/>
      <c r="G187" s="164"/>
    </row>
    <row r="188" spans="1:7" ht="51">
      <c r="A188" s="86" t="s">
        <v>644</v>
      </c>
      <c r="B188" s="281" t="s">
        <v>229</v>
      </c>
      <c r="C188" s="160">
        <v>1</v>
      </c>
      <c r="D188" s="161" t="s">
        <v>47</v>
      </c>
      <c r="E188" s="305"/>
      <c r="F188" s="163"/>
      <c r="G188" s="164">
        <f>C188*E188</f>
        <v>0</v>
      </c>
    </row>
    <row r="189" spans="1:7">
      <c r="A189" s="86"/>
      <c r="B189" s="80"/>
      <c r="C189" s="160"/>
      <c r="D189" s="161"/>
      <c r="E189" s="305"/>
      <c r="F189" s="163"/>
      <c r="G189" s="164"/>
    </row>
    <row r="190" spans="1:7">
      <c r="A190" s="86" t="s">
        <v>645</v>
      </c>
      <c r="B190" s="312" t="s">
        <v>228</v>
      </c>
      <c r="C190" s="160">
        <v>1</v>
      </c>
      <c r="D190" s="161" t="s">
        <v>47</v>
      </c>
      <c r="E190" s="305"/>
      <c r="F190" s="163"/>
      <c r="G190" s="164">
        <f>C190*E190</f>
        <v>0</v>
      </c>
    </row>
    <row r="191" spans="1:7">
      <c r="A191" s="86"/>
      <c r="B191" s="80"/>
      <c r="C191" s="160"/>
      <c r="D191" s="161"/>
      <c r="E191" s="162"/>
      <c r="F191" s="163"/>
      <c r="G191" s="164"/>
    </row>
    <row r="192" spans="1:7">
      <c r="A192" s="86"/>
      <c r="B192" s="79"/>
      <c r="C192" s="160"/>
      <c r="D192" s="161"/>
      <c r="E192" s="162"/>
      <c r="F192" s="163"/>
      <c r="G192" s="164"/>
    </row>
    <row r="193" spans="1:7">
      <c r="A193" s="104" t="s">
        <v>83</v>
      </c>
      <c r="B193" s="134" t="s">
        <v>197</v>
      </c>
      <c r="C193" s="166"/>
      <c r="D193" s="167"/>
      <c r="E193" s="168"/>
      <c r="F193" s="169">
        <f>SUM(F128:F191)</f>
        <v>0</v>
      </c>
      <c r="G193" s="170">
        <f>SUM(G128:G191)</f>
        <v>0</v>
      </c>
    </row>
    <row r="194" spans="1:7">
      <c r="A194" s="86"/>
      <c r="B194" s="79"/>
      <c r="C194" s="151"/>
      <c r="D194" s="152"/>
      <c r="E194" s="157"/>
      <c r="F194" s="158"/>
      <c r="G194" s="159"/>
    </row>
    <row r="195" spans="1:7">
      <c r="A195" s="86"/>
      <c r="B195" s="79"/>
      <c r="C195" s="151"/>
      <c r="D195" s="152"/>
      <c r="E195" s="157"/>
      <c r="F195" s="158"/>
      <c r="G195" s="159"/>
    </row>
    <row r="196" spans="1:7">
      <c r="A196" s="86" t="s">
        <v>78</v>
      </c>
      <c r="B196" s="79" t="s">
        <v>198</v>
      </c>
      <c r="C196" s="160"/>
      <c r="D196" s="161"/>
      <c r="E196" s="162"/>
      <c r="F196" s="163"/>
      <c r="G196" s="164"/>
    </row>
    <row r="197" spans="1:7">
      <c r="A197" s="86"/>
      <c r="B197" s="79"/>
      <c r="C197" s="160"/>
      <c r="D197" s="161"/>
      <c r="E197" s="162"/>
      <c r="F197" s="163"/>
      <c r="G197" s="164"/>
    </row>
    <row r="198" spans="1:7" ht="25.5">
      <c r="A198" s="86" t="s">
        <v>53</v>
      </c>
      <c r="B198" s="80" t="s">
        <v>199</v>
      </c>
      <c r="C198" s="160">
        <v>560</v>
      </c>
      <c r="D198" s="161" t="s">
        <v>36</v>
      </c>
      <c r="E198" s="305"/>
      <c r="F198" s="163">
        <f>C198*E198</f>
        <v>0</v>
      </c>
      <c r="G198" s="164"/>
    </row>
    <row r="199" spans="1:7">
      <c r="A199" s="86"/>
      <c r="B199" s="80"/>
      <c r="C199" s="160"/>
      <c r="D199" s="161"/>
      <c r="E199" s="305"/>
      <c r="F199" s="163"/>
      <c r="G199" s="164"/>
    </row>
    <row r="200" spans="1:7" ht="38.25">
      <c r="A200" s="86" t="s">
        <v>54</v>
      </c>
      <c r="B200" s="79" t="s">
        <v>200</v>
      </c>
      <c r="C200" s="160">
        <v>59</v>
      </c>
      <c r="D200" s="161" t="s">
        <v>20</v>
      </c>
      <c r="E200" s="305"/>
      <c r="F200" s="163">
        <f>C200*E200</f>
        <v>0</v>
      </c>
      <c r="G200" s="164"/>
    </row>
    <row r="201" spans="1:7">
      <c r="A201" s="86"/>
      <c r="B201" s="80"/>
      <c r="C201" s="160"/>
      <c r="D201" s="161"/>
      <c r="E201" s="305"/>
      <c r="F201" s="163"/>
      <c r="G201" s="164"/>
    </row>
    <row r="202" spans="1:7" ht="25.5">
      <c r="A202" s="86" t="s">
        <v>55</v>
      </c>
      <c r="B202" s="80" t="s">
        <v>201</v>
      </c>
      <c r="C202" s="160"/>
      <c r="D202" s="161"/>
      <c r="E202" s="305"/>
      <c r="F202" s="163"/>
      <c r="G202" s="164"/>
    </row>
    <row r="203" spans="1:7">
      <c r="A203" s="86"/>
      <c r="B203" s="314" t="s">
        <v>230</v>
      </c>
      <c r="C203" s="162">
        <v>14</v>
      </c>
      <c r="D203" s="161" t="s">
        <v>36</v>
      </c>
      <c r="E203" s="305"/>
      <c r="F203" s="163">
        <f>C203*E203</f>
        <v>0</v>
      </c>
      <c r="G203" s="164"/>
    </row>
    <row r="204" spans="1:7">
      <c r="A204" s="86"/>
      <c r="B204" s="314" t="s">
        <v>231</v>
      </c>
      <c r="C204" s="162">
        <v>22</v>
      </c>
      <c r="D204" s="161" t="s">
        <v>36</v>
      </c>
      <c r="E204" s="305"/>
      <c r="F204" s="163"/>
      <c r="G204" s="164">
        <f>C204*E204</f>
        <v>0</v>
      </c>
    </row>
    <row r="205" spans="1:7">
      <c r="A205" s="86"/>
      <c r="B205" s="314" t="s">
        <v>232</v>
      </c>
      <c r="C205" s="162">
        <v>162</v>
      </c>
      <c r="D205" s="161" t="s">
        <v>36</v>
      </c>
      <c r="E205" s="305"/>
      <c r="F205" s="163">
        <f>C205*E205</f>
        <v>0</v>
      </c>
      <c r="G205" s="164"/>
    </row>
    <row r="206" spans="1:7">
      <c r="A206" s="86"/>
      <c r="B206" s="314" t="s">
        <v>233</v>
      </c>
      <c r="C206" s="162">
        <v>206</v>
      </c>
      <c r="D206" s="161" t="s">
        <v>36</v>
      </c>
      <c r="E206" s="305"/>
      <c r="F206" s="163"/>
      <c r="G206" s="164">
        <f>C206*E206</f>
        <v>0</v>
      </c>
    </row>
    <row r="207" spans="1:7">
      <c r="A207" s="86"/>
      <c r="B207" s="314" t="s">
        <v>234</v>
      </c>
      <c r="C207" s="162">
        <v>445</v>
      </c>
      <c r="D207" s="161" t="s">
        <v>36</v>
      </c>
      <c r="E207" s="305"/>
      <c r="F207" s="163"/>
      <c r="G207" s="164">
        <f>C207*E207</f>
        <v>0</v>
      </c>
    </row>
    <row r="208" spans="1:7">
      <c r="A208" s="86"/>
      <c r="B208" s="314" t="s">
        <v>235</v>
      </c>
      <c r="C208" s="162">
        <v>10</v>
      </c>
      <c r="D208" s="161" t="s">
        <v>36</v>
      </c>
      <c r="E208" s="305"/>
      <c r="F208" s="163">
        <f>C208*E208</f>
        <v>0</v>
      </c>
      <c r="G208" s="164"/>
    </row>
    <row r="209" spans="1:7">
      <c r="A209" s="86"/>
      <c r="B209" s="80"/>
      <c r="C209" s="160"/>
      <c r="D209" s="161"/>
      <c r="E209" s="305"/>
      <c r="F209" s="163"/>
      <c r="G209" s="164"/>
    </row>
    <row r="210" spans="1:7" ht="45.75" customHeight="1">
      <c r="A210" s="86" t="s">
        <v>56</v>
      </c>
      <c r="B210" s="80" t="s">
        <v>202</v>
      </c>
      <c r="C210" s="160"/>
      <c r="D210" s="161"/>
      <c r="E210" s="305"/>
      <c r="F210" s="163"/>
      <c r="G210" s="164"/>
    </row>
    <row r="211" spans="1:7">
      <c r="A211" s="86"/>
      <c r="B211" s="314" t="s">
        <v>203</v>
      </c>
      <c r="C211" s="162">
        <v>4</v>
      </c>
      <c r="D211" s="161" t="s">
        <v>20</v>
      </c>
      <c r="E211" s="305"/>
      <c r="F211" s="163">
        <f>C211*E211</f>
        <v>0</v>
      </c>
      <c r="G211" s="164"/>
    </row>
    <row r="212" spans="1:7">
      <c r="A212" s="86"/>
      <c r="B212" s="314" t="s">
        <v>204</v>
      </c>
      <c r="C212" s="162">
        <v>3</v>
      </c>
      <c r="D212" s="161" t="s">
        <v>20</v>
      </c>
      <c r="E212" s="305"/>
      <c r="F212" s="163">
        <f>C212*E212</f>
        <v>0</v>
      </c>
      <c r="G212" s="164"/>
    </row>
    <row r="213" spans="1:7">
      <c r="A213" s="86"/>
      <c r="B213" s="165" t="s">
        <v>162</v>
      </c>
      <c r="C213" s="160"/>
      <c r="D213" s="161"/>
      <c r="E213" s="305"/>
      <c r="F213" s="163"/>
      <c r="G213" s="164"/>
    </row>
    <row r="214" spans="1:7">
      <c r="A214" s="86"/>
      <c r="B214" s="307"/>
      <c r="C214" s="160"/>
      <c r="D214" s="161"/>
      <c r="E214" s="305"/>
      <c r="F214" s="163"/>
      <c r="G214" s="164"/>
    </row>
    <row r="215" spans="1:7">
      <c r="A215" s="86"/>
      <c r="B215" s="80"/>
      <c r="C215" s="160"/>
      <c r="D215" s="161"/>
      <c r="E215" s="305"/>
      <c r="F215" s="163"/>
      <c r="G215" s="164"/>
    </row>
    <row r="216" spans="1:7" ht="51">
      <c r="A216" s="86" t="s">
        <v>115</v>
      </c>
      <c r="B216" s="80" t="s">
        <v>205</v>
      </c>
      <c r="C216" s="160"/>
      <c r="D216" s="161"/>
      <c r="E216" s="305"/>
      <c r="F216" s="163"/>
      <c r="G216" s="164"/>
    </row>
    <row r="217" spans="1:7">
      <c r="A217" s="86"/>
      <c r="B217" s="165" t="s">
        <v>162</v>
      </c>
      <c r="C217" s="162">
        <v>1</v>
      </c>
      <c r="D217" s="161" t="s">
        <v>20</v>
      </c>
      <c r="E217" s="305"/>
      <c r="F217" s="163">
        <f>C217*E217</f>
        <v>0</v>
      </c>
      <c r="G217" s="164"/>
    </row>
    <row r="218" spans="1:7">
      <c r="A218" s="86"/>
      <c r="B218" s="307"/>
      <c r="C218" s="160"/>
      <c r="D218" s="161"/>
      <c r="E218" s="305"/>
      <c r="F218" s="163"/>
      <c r="G218" s="164"/>
    </row>
    <row r="219" spans="1:7">
      <c r="A219" s="86"/>
      <c r="B219" s="80"/>
      <c r="C219" s="160"/>
      <c r="D219" s="161"/>
      <c r="E219" s="305"/>
      <c r="F219" s="163"/>
      <c r="G219" s="164"/>
    </row>
    <row r="220" spans="1:7" ht="25.5">
      <c r="A220" s="86" t="s">
        <v>610</v>
      </c>
      <c r="B220" s="80" t="s">
        <v>241</v>
      </c>
      <c r="C220" s="160"/>
      <c r="D220" s="161"/>
      <c r="E220" s="305"/>
      <c r="F220" s="163"/>
      <c r="G220" s="164"/>
    </row>
    <row r="221" spans="1:7">
      <c r="A221" s="86"/>
      <c r="B221" s="165" t="s">
        <v>162</v>
      </c>
      <c r="C221" s="162">
        <v>60</v>
      </c>
      <c r="D221" s="161" t="s">
        <v>20</v>
      </c>
      <c r="E221" s="305"/>
      <c r="F221" s="163"/>
      <c r="G221" s="164">
        <f>C221*E221</f>
        <v>0</v>
      </c>
    </row>
    <row r="222" spans="1:7">
      <c r="A222" s="86"/>
      <c r="B222" s="307"/>
      <c r="C222" s="160"/>
      <c r="D222" s="161"/>
      <c r="E222" s="305"/>
      <c r="F222" s="163"/>
      <c r="G222" s="164"/>
    </row>
    <row r="223" spans="1:7">
      <c r="A223" s="86"/>
      <c r="B223" s="80"/>
      <c r="C223" s="160"/>
      <c r="D223" s="161"/>
      <c r="E223" s="305"/>
      <c r="F223" s="163"/>
      <c r="G223" s="164"/>
    </row>
    <row r="224" spans="1:7">
      <c r="A224" s="86" t="s">
        <v>611</v>
      </c>
      <c r="B224" s="80" t="s">
        <v>206</v>
      </c>
      <c r="C224" s="160"/>
      <c r="D224" s="161"/>
      <c r="E224" s="305"/>
      <c r="F224" s="163"/>
      <c r="G224" s="164"/>
    </row>
    <row r="225" spans="1:7">
      <c r="A225" s="86"/>
      <c r="B225" s="165" t="s">
        <v>162</v>
      </c>
      <c r="C225" s="162">
        <v>60</v>
      </c>
      <c r="D225" s="161" t="s">
        <v>20</v>
      </c>
      <c r="E225" s="305"/>
      <c r="F225" s="163"/>
      <c r="G225" s="164">
        <f>C225*E225</f>
        <v>0</v>
      </c>
    </row>
    <row r="226" spans="1:7">
      <c r="A226" s="86"/>
      <c r="B226" s="307"/>
      <c r="C226" s="160"/>
      <c r="D226" s="161"/>
      <c r="E226" s="305"/>
      <c r="F226" s="163"/>
      <c r="G226" s="164"/>
    </row>
    <row r="227" spans="1:7">
      <c r="A227" s="86"/>
      <c r="B227" s="80"/>
      <c r="C227" s="160"/>
      <c r="D227" s="161"/>
      <c r="E227" s="305"/>
      <c r="F227" s="163"/>
      <c r="G227" s="164"/>
    </row>
    <row r="228" spans="1:7" ht="66.75" customHeight="1">
      <c r="A228" s="86" t="s">
        <v>612</v>
      </c>
      <c r="B228" s="80" t="s">
        <v>207</v>
      </c>
      <c r="C228" s="160"/>
      <c r="D228" s="161"/>
      <c r="E228" s="305"/>
      <c r="F228" s="163"/>
      <c r="G228" s="164"/>
    </row>
    <row r="229" spans="1:7">
      <c r="A229" s="86"/>
      <c r="B229" s="165" t="s">
        <v>162</v>
      </c>
      <c r="C229" s="162">
        <v>25</v>
      </c>
      <c r="D229" s="161" t="s">
        <v>20</v>
      </c>
      <c r="E229" s="305"/>
      <c r="F229" s="163"/>
      <c r="G229" s="164">
        <f>C229*E229</f>
        <v>0</v>
      </c>
    </row>
    <row r="230" spans="1:7">
      <c r="A230" s="86"/>
      <c r="B230" s="307"/>
      <c r="C230" s="160"/>
      <c r="D230" s="161"/>
      <c r="E230" s="305"/>
      <c r="F230" s="163"/>
      <c r="G230" s="164"/>
    </row>
    <row r="231" spans="1:7">
      <c r="A231" s="86"/>
      <c r="B231" s="80"/>
      <c r="C231" s="160"/>
      <c r="D231" s="161"/>
      <c r="E231" s="305"/>
      <c r="F231" s="163"/>
      <c r="G231" s="164"/>
    </row>
    <row r="232" spans="1:7">
      <c r="A232" s="86" t="s">
        <v>613</v>
      </c>
      <c r="B232" s="80" t="s">
        <v>208</v>
      </c>
      <c r="C232" s="162">
        <v>60</v>
      </c>
      <c r="D232" s="161" t="s">
        <v>20</v>
      </c>
      <c r="E232" s="305"/>
      <c r="F232" s="163">
        <f>C232*E232</f>
        <v>0</v>
      </c>
      <c r="G232" s="164"/>
    </row>
    <row r="233" spans="1:7">
      <c r="A233" s="86"/>
      <c r="B233" s="80"/>
      <c r="C233" s="160"/>
      <c r="D233" s="161"/>
      <c r="E233" s="305"/>
      <c r="F233" s="163"/>
      <c r="G233" s="164"/>
    </row>
    <row r="234" spans="1:7">
      <c r="A234" s="86" t="s">
        <v>951</v>
      </c>
      <c r="B234" s="80" t="s">
        <v>209</v>
      </c>
      <c r="C234" s="162">
        <v>2</v>
      </c>
      <c r="D234" s="161" t="s">
        <v>20</v>
      </c>
      <c r="E234" s="305"/>
      <c r="F234" s="163">
        <f>C234*E234</f>
        <v>0</v>
      </c>
      <c r="G234" s="164"/>
    </row>
    <row r="235" spans="1:7">
      <c r="A235" s="86"/>
      <c r="B235" s="80"/>
      <c r="C235" s="160"/>
      <c r="D235" s="161"/>
      <c r="E235" s="305"/>
      <c r="F235" s="163"/>
      <c r="G235" s="164"/>
    </row>
    <row r="236" spans="1:7" ht="25.5">
      <c r="A236" s="86" t="s">
        <v>952</v>
      </c>
      <c r="B236" s="80" t="s">
        <v>210</v>
      </c>
      <c r="C236" s="160">
        <v>30</v>
      </c>
      <c r="D236" s="161" t="s">
        <v>14</v>
      </c>
      <c r="E236" s="305"/>
      <c r="F236" s="163">
        <f>C236*E236</f>
        <v>0</v>
      </c>
      <c r="G236" s="164"/>
    </row>
    <row r="237" spans="1:7">
      <c r="A237" s="86"/>
      <c r="B237" s="80"/>
      <c r="C237" s="160"/>
      <c r="D237" s="161"/>
      <c r="E237" s="305"/>
      <c r="F237" s="163"/>
      <c r="G237" s="164"/>
    </row>
    <row r="238" spans="1:7" ht="51">
      <c r="A238" s="86" t="s">
        <v>953</v>
      </c>
      <c r="B238" s="80" t="s">
        <v>211</v>
      </c>
      <c r="C238" s="160"/>
      <c r="D238" s="161"/>
      <c r="E238" s="305"/>
      <c r="F238" s="163"/>
      <c r="G238" s="164"/>
    </row>
    <row r="239" spans="1:7">
      <c r="A239" s="86"/>
      <c r="B239" s="314" t="s">
        <v>230</v>
      </c>
      <c r="C239" s="161">
        <v>14</v>
      </c>
      <c r="D239" s="161" t="s">
        <v>36</v>
      </c>
      <c r="E239" s="305"/>
      <c r="F239" s="163">
        <f>C239*E239</f>
        <v>0</v>
      </c>
      <c r="G239" s="164"/>
    </row>
    <row r="240" spans="1:7">
      <c r="A240" s="86"/>
      <c r="B240" s="314" t="s">
        <v>231</v>
      </c>
      <c r="C240" s="161">
        <v>22</v>
      </c>
      <c r="D240" s="161" t="s">
        <v>36</v>
      </c>
      <c r="E240" s="305"/>
      <c r="F240" s="163"/>
      <c r="G240" s="164">
        <f>C240*E240</f>
        <v>0</v>
      </c>
    </row>
    <row r="241" spans="1:7">
      <c r="A241" s="86"/>
      <c r="B241" s="314" t="s">
        <v>232</v>
      </c>
      <c r="C241" s="161">
        <v>162</v>
      </c>
      <c r="D241" s="161" t="s">
        <v>36</v>
      </c>
      <c r="E241" s="305"/>
      <c r="F241" s="163">
        <f>C241*E241</f>
        <v>0</v>
      </c>
      <c r="G241" s="164"/>
    </row>
    <row r="242" spans="1:7">
      <c r="A242" s="86"/>
      <c r="B242" s="314" t="s">
        <v>233</v>
      </c>
      <c r="C242" s="161">
        <v>206</v>
      </c>
      <c r="D242" s="161" t="s">
        <v>36</v>
      </c>
      <c r="E242" s="305"/>
      <c r="F242" s="163"/>
      <c r="G242" s="164">
        <f>C242*E242</f>
        <v>0</v>
      </c>
    </row>
    <row r="243" spans="1:7">
      <c r="A243" s="86"/>
      <c r="B243" s="314" t="s">
        <v>234</v>
      </c>
      <c r="C243" s="161">
        <v>300</v>
      </c>
      <c r="D243" s="161" t="s">
        <v>36</v>
      </c>
      <c r="E243" s="305"/>
      <c r="F243" s="163"/>
      <c r="G243" s="164">
        <f>C243*E243</f>
        <v>0</v>
      </c>
    </row>
    <row r="244" spans="1:7">
      <c r="A244" s="86"/>
      <c r="B244" s="314" t="s">
        <v>235</v>
      </c>
      <c r="C244" s="161">
        <v>10</v>
      </c>
      <c r="D244" s="161" t="s">
        <v>36</v>
      </c>
      <c r="E244" s="305"/>
      <c r="F244" s="163">
        <f>C244*E244</f>
        <v>0</v>
      </c>
      <c r="G244" s="164"/>
    </row>
    <row r="245" spans="1:7">
      <c r="A245" s="86"/>
      <c r="B245" s="79"/>
      <c r="C245" s="160"/>
      <c r="D245" s="161"/>
      <c r="E245" s="162"/>
      <c r="F245" s="163"/>
      <c r="G245" s="164"/>
    </row>
    <row r="246" spans="1:7">
      <c r="A246" s="104" t="s">
        <v>15</v>
      </c>
      <c r="B246" s="134" t="s">
        <v>212</v>
      </c>
      <c r="C246" s="166"/>
      <c r="D246" s="167"/>
      <c r="E246" s="168"/>
      <c r="F246" s="169">
        <f>SUM(F198:F244)</f>
        <v>0</v>
      </c>
      <c r="G246" s="170">
        <f>SUM(G198:G244)</f>
        <v>0</v>
      </c>
    </row>
    <row r="247" spans="1:7">
      <c r="A247" s="86"/>
      <c r="B247" s="79"/>
      <c r="C247" s="151"/>
      <c r="D247" s="152"/>
      <c r="E247" s="157"/>
      <c r="F247" s="158"/>
      <c r="G247" s="159"/>
    </row>
    <row r="248" spans="1:7">
      <c r="A248" s="86"/>
      <c r="B248" s="79"/>
      <c r="C248" s="151"/>
      <c r="D248" s="152"/>
      <c r="E248" s="157"/>
      <c r="F248" s="158"/>
      <c r="G248" s="159"/>
    </row>
    <row r="249" spans="1:7">
      <c r="A249" s="86" t="s">
        <v>79</v>
      </c>
      <c r="B249" s="79" t="s">
        <v>213</v>
      </c>
      <c r="F249" s="173"/>
      <c r="G249" s="174"/>
    </row>
    <row r="250" spans="1:7">
      <c r="F250" s="173"/>
      <c r="G250" s="174"/>
    </row>
    <row r="251" spans="1:7" ht="140.25">
      <c r="A251" s="79" t="s">
        <v>17</v>
      </c>
      <c r="B251" s="79" t="s">
        <v>236</v>
      </c>
      <c r="C251" s="160"/>
      <c r="D251" s="161"/>
      <c r="E251" s="305"/>
      <c r="F251" s="163" t="s">
        <v>44</v>
      </c>
      <c r="G251" s="164" t="s">
        <v>44</v>
      </c>
    </row>
    <row r="252" spans="1:7" ht="114.75">
      <c r="A252" s="86"/>
      <c r="B252" s="229" t="s">
        <v>1202</v>
      </c>
      <c r="C252" s="318">
        <v>1</v>
      </c>
      <c r="D252" s="319" t="s">
        <v>47</v>
      </c>
      <c r="E252" s="305"/>
      <c r="F252" s="163">
        <f>C252*E252</f>
        <v>0</v>
      </c>
      <c r="G252" s="164"/>
    </row>
    <row r="253" spans="1:7">
      <c r="A253" s="86"/>
      <c r="B253" s="242" t="s">
        <v>162</v>
      </c>
      <c r="C253" s="318">
        <v>9</v>
      </c>
      <c r="D253" s="319" t="s">
        <v>36</v>
      </c>
      <c r="E253" s="305"/>
      <c r="F253" s="163">
        <f>C253*E253</f>
        <v>0</v>
      </c>
      <c r="G253" s="164"/>
    </row>
    <row r="254" spans="1:7">
      <c r="B254" s="307"/>
      <c r="C254" s="160"/>
      <c r="D254" s="161"/>
      <c r="E254" s="305"/>
      <c r="F254" s="163"/>
      <c r="G254" s="164"/>
    </row>
    <row r="255" spans="1:7">
      <c r="E255" s="315"/>
      <c r="F255" s="173"/>
      <c r="G255" s="174"/>
    </row>
    <row r="256" spans="1:7" ht="26.25">
      <c r="A256" s="79" t="s">
        <v>18</v>
      </c>
      <c r="B256" s="165" t="s">
        <v>237</v>
      </c>
      <c r="C256" s="171">
        <v>1</v>
      </c>
      <c r="D256" s="172" t="s">
        <v>47</v>
      </c>
      <c r="E256" s="305"/>
      <c r="F256" s="163">
        <f>C256*E256</f>
        <v>0</v>
      </c>
      <c r="G256" s="164"/>
    </row>
    <row r="257" spans="1:7">
      <c r="A257" s="79"/>
      <c r="B257" s="165"/>
      <c r="C257" s="160"/>
      <c r="D257" s="161"/>
      <c r="E257" s="305"/>
      <c r="F257" s="163"/>
      <c r="G257" s="164"/>
    </row>
    <row r="258" spans="1:7" ht="30.75" customHeight="1">
      <c r="A258" s="79" t="s">
        <v>19</v>
      </c>
      <c r="B258" s="165" t="s">
        <v>1175</v>
      </c>
      <c r="C258" s="160">
        <v>1</v>
      </c>
      <c r="D258" s="161" t="s">
        <v>47</v>
      </c>
      <c r="E258" s="305"/>
      <c r="F258" s="163">
        <f>C258*E258</f>
        <v>0</v>
      </c>
      <c r="G258" s="164"/>
    </row>
    <row r="259" spans="1:7">
      <c r="A259" s="79"/>
      <c r="B259" s="80"/>
      <c r="C259" s="151"/>
      <c r="D259" s="152"/>
      <c r="E259" s="304"/>
      <c r="F259" s="158"/>
      <c r="G259" s="159"/>
    </row>
    <row r="260" spans="1:7" ht="39">
      <c r="A260" s="79" t="s">
        <v>474</v>
      </c>
      <c r="B260" s="165" t="s">
        <v>238</v>
      </c>
      <c r="C260" s="160">
        <v>1</v>
      </c>
      <c r="D260" s="161" t="s">
        <v>47</v>
      </c>
      <c r="E260" s="305"/>
      <c r="F260" s="163">
        <f>C260*E260</f>
        <v>0</v>
      </c>
      <c r="G260" s="164"/>
    </row>
    <row r="261" spans="1:7">
      <c r="A261" s="79"/>
      <c r="B261" s="80"/>
      <c r="C261" s="160"/>
      <c r="D261" s="161"/>
      <c r="E261" s="305"/>
      <c r="F261" s="163"/>
      <c r="G261" s="164"/>
    </row>
    <row r="262" spans="1:7" ht="104.25" customHeight="1">
      <c r="A262" s="79" t="s">
        <v>475</v>
      </c>
      <c r="B262" s="79" t="s">
        <v>1198</v>
      </c>
      <c r="C262" s="160">
        <v>0.5</v>
      </c>
      <c r="D262" s="161" t="s">
        <v>14</v>
      </c>
      <c r="E262" s="305"/>
      <c r="F262" s="163">
        <f>C262*E262</f>
        <v>0</v>
      </c>
      <c r="G262" s="164"/>
    </row>
    <row r="263" spans="1:7">
      <c r="A263" s="79"/>
      <c r="B263" s="80"/>
      <c r="C263" s="160"/>
      <c r="D263" s="161"/>
      <c r="E263" s="305"/>
      <c r="F263" s="163"/>
      <c r="G263" s="164"/>
    </row>
    <row r="264" spans="1:7" ht="25.5">
      <c r="A264" s="79" t="s">
        <v>476</v>
      </c>
      <c r="B264" s="79" t="s">
        <v>214</v>
      </c>
      <c r="C264" s="160">
        <v>1</v>
      </c>
      <c r="D264" s="161" t="s">
        <v>47</v>
      </c>
      <c r="E264" s="305"/>
      <c r="F264" s="163">
        <f>C264*E264</f>
        <v>0</v>
      </c>
      <c r="G264" s="164"/>
    </row>
    <row r="265" spans="1:7">
      <c r="A265" s="79"/>
      <c r="B265" s="79"/>
      <c r="C265" s="160"/>
      <c r="D265" s="161"/>
      <c r="E265" s="305"/>
      <c r="F265" s="173"/>
      <c r="G265" s="174"/>
    </row>
    <row r="266" spans="1:7">
      <c r="A266" s="79" t="s">
        <v>616</v>
      </c>
      <c r="B266" s="79" t="s">
        <v>215</v>
      </c>
      <c r="C266" s="160">
        <v>1</v>
      </c>
      <c r="D266" s="161" t="s">
        <v>47</v>
      </c>
      <c r="E266" s="305"/>
      <c r="F266" s="163">
        <f>C266*E266</f>
        <v>0</v>
      </c>
      <c r="G266" s="164"/>
    </row>
    <row r="267" spans="1:7">
      <c r="A267" s="79"/>
      <c r="B267" s="79"/>
      <c r="C267" s="160"/>
      <c r="D267" s="161"/>
      <c r="E267" s="305"/>
      <c r="F267" s="173"/>
      <c r="G267" s="174"/>
    </row>
    <row r="268" spans="1:7">
      <c r="A268" s="79" t="s">
        <v>648</v>
      </c>
      <c r="B268" s="79" t="s">
        <v>216</v>
      </c>
      <c r="C268" s="160">
        <v>1</v>
      </c>
      <c r="D268" s="161" t="s">
        <v>47</v>
      </c>
      <c r="E268" s="305"/>
      <c r="F268" s="163">
        <f>C268*E268</f>
        <v>0</v>
      </c>
      <c r="G268" s="164"/>
    </row>
    <row r="269" spans="1:7">
      <c r="D269" s="161"/>
      <c r="F269" s="173"/>
      <c r="G269" s="174"/>
    </row>
    <row r="270" spans="1:7">
      <c r="A270" s="129"/>
      <c r="B270" s="129"/>
      <c r="C270" s="96"/>
      <c r="D270" s="96"/>
      <c r="E270" s="96"/>
      <c r="F270" s="175"/>
      <c r="G270" s="176"/>
    </row>
    <row r="271" spans="1:7">
      <c r="A271" s="104" t="s">
        <v>16</v>
      </c>
      <c r="B271" s="134" t="s">
        <v>217</v>
      </c>
      <c r="C271" s="166"/>
      <c r="D271" s="167"/>
      <c r="E271" s="168"/>
      <c r="F271" s="169">
        <f>SUM(F250:F269)</f>
        <v>0</v>
      </c>
      <c r="G271" s="170">
        <f>SUM(G250:G269)</f>
        <v>0</v>
      </c>
    </row>
    <row r="272" spans="1:7">
      <c r="A272" s="129"/>
      <c r="B272" s="129"/>
      <c r="C272" s="96"/>
      <c r="D272" s="96"/>
      <c r="E272" s="96"/>
      <c r="F272" s="175"/>
      <c r="G272" s="176"/>
    </row>
    <row r="273" spans="1:7">
      <c r="A273" s="129"/>
      <c r="B273" s="129"/>
      <c r="C273" s="96"/>
      <c r="D273" s="96"/>
      <c r="E273" s="129"/>
      <c r="F273" s="175"/>
      <c r="G273" s="176"/>
    </row>
    <row r="274" spans="1:7">
      <c r="A274" s="86"/>
      <c r="B274" s="79"/>
      <c r="C274" s="151"/>
      <c r="D274" s="152"/>
      <c r="E274" s="157"/>
      <c r="F274" s="158"/>
      <c r="G274" s="159"/>
    </row>
    <row r="275" spans="1:7">
      <c r="A275" s="86"/>
      <c r="B275" s="79"/>
      <c r="C275" s="160"/>
      <c r="D275" s="161"/>
      <c r="E275" s="162"/>
      <c r="F275" s="163"/>
      <c r="G275" s="164"/>
    </row>
    <row r="276" spans="1:7">
      <c r="A276" s="86"/>
      <c r="B276" s="79" t="s">
        <v>51</v>
      </c>
      <c r="C276" s="160"/>
      <c r="D276" s="161"/>
      <c r="E276" s="162"/>
      <c r="F276" s="163"/>
      <c r="G276" s="164"/>
    </row>
    <row r="277" spans="1:7">
      <c r="A277" s="79"/>
      <c r="B277" s="79"/>
      <c r="C277" s="151"/>
      <c r="D277" s="152"/>
      <c r="E277" s="157"/>
      <c r="F277" s="158"/>
      <c r="G277" s="159"/>
    </row>
    <row r="278" spans="1:7" ht="25.5">
      <c r="A278" s="115" t="str">
        <f>A124</f>
        <v>1.</v>
      </c>
      <c r="B278" s="115" t="str">
        <f>B124</f>
        <v>UKUPNO VENTILOKONVEKTORSKO GRIJANJE I HLAĐENJE:</v>
      </c>
      <c r="C278" s="166"/>
      <c r="D278" s="167"/>
      <c r="E278" s="168"/>
      <c r="F278" s="177">
        <f>F124</f>
        <v>0</v>
      </c>
      <c r="G278" s="178">
        <f>G124</f>
        <v>0</v>
      </c>
    </row>
    <row r="279" spans="1:7">
      <c r="A279" s="118" t="str">
        <f>A193</f>
        <v xml:space="preserve">2. </v>
      </c>
      <c r="B279" s="118" t="str">
        <f>B193</f>
        <v>UKUPNO VENTILACIJA:</v>
      </c>
      <c r="C279" s="179"/>
      <c r="D279" s="180"/>
      <c r="E279" s="181"/>
      <c r="F279" s="182">
        <f>F193</f>
        <v>0</v>
      </c>
      <c r="G279" s="183">
        <f>G193</f>
        <v>0</v>
      </c>
    </row>
    <row r="280" spans="1:7">
      <c r="A280" s="118" t="str">
        <f>A246</f>
        <v>3.</v>
      </c>
      <c r="B280" s="118" t="str">
        <f>B246</f>
        <v>UKUPNO RADIJATORSKO GRIJANJE:</v>
      </c>
      <c r="C280" s="179"/>
      <c r="D280" s="180"/>
      <c r="E280" s="181"/>
      <c r="F280" s="182">
        <f>F246</f>
        <v>0</v>
      </c>
      <c r="G280" s="183">
        <f>G246</f>
        <v>0</v>
      </c>
    </row>
    <row r="281" spans="1:7">
      <c r="A281" s="118" t="str">
        <f>A271</f>
        <v>4.</v>
      </c>
      <c r="B281" s="118" t="str">
        <f>B271</f>
        <v>UKUPNO INSTALACIJA PLINA I DIMOVOD:</v>
      </c>
      <c r="C281" s="179"/>
      <c r="D281" s="180"/>
      <c r="E281" s="181"/>
      <c r="F281" s="182">
        <f>F271</f>
        <v>0</v>
      </c>
      <c r="G281" s="183">
        <f>G271</f>
        <v>0</v>
      </c>
    </row>
    <row r="282" spans="1:7" s="97" customFormat="1" ht="15.75" thickBot="1">
      <c r="A282" s="79"/>
      <c r="B282" s="141"/>
      <c r="C282" s="184"/>
      <c r="D282" s="185"/>
      <c r="E282" s="186"/>
      <c r="F282" s="187"/>
      <c r="G282" s="187"/>
    </row>
    <row r="283" spans="1:7" s="97" customFormat="1" ht="20.25" customHeight="1" thickBot="1">
      <c r="A283" s="79"/>
      <c r="B283" s="349" t="s">
        <v>919</v>
      </c>
      <c r="C283" s="349"/>
      <c r="D283" s="349"/>
      <c r="E283" s="348">
        <f>SUM(F278:F281)</f>
        <v>0</v>
      </c>
      <c r="F283" s="348"/>
      <c r="G283" s="348"/>
    </row>
    <row r="284" spans="1:7" s="97" customFormat="1" ht="15.75" thickBot="1">
      <c r="A284" s="79"/>
      <c r="B284" s="188"/>
      <c r="C284" s="189"/>
      <c r="D284" s="190"/>
      <c r="E284" s="191"/>
      <c r="F284" s="192"/>
      <c r="G284" s="192"/>
    </row>
    <row r="285" spans="1:7" s="97" customFormat="1" ht="21.75" customHeight="1" thickBot="1">
      <c r="A285" s="79"/>
      <c r="B285" s="349" t="s">
        <v>920</v>
      </c>
      <c r="C285" s="349"/>
      <c r="D285" s="349"/>
      <c r="E285" s="348">
        <f>SUM(G278:G281)</f>
        <v>0</v>
      </c>
      <c r="F285" s="348"/>
      <c r="G285" s="348"/>
    </row>
    <row r="286" spans="1:7" s="97" customFormat="1">
      <c r="C286" s="171"/>
      <c r="D286" s="172"/>
      <c r="E286" s="172"/>
      <c r="F286" s="193"/>
      <c r="G286" s="193"/>
    </row>
  </sheetData>
  <mergeCells count="5">
    <mergeCell ref="E285:G285"/>
    <mergeCell ref="E283:G283"/>
    <mergeCell ref="B283:D283"/>
    <mergeCell ref="B285:D285"/>
    <mergeCell ref="A4:B4"/>
  </mergeCells>
  <pageMargins left="0.98425196850393704" right="0.19685039370078741" top="0.94488188976377963" bottom="0.74803149606299213" header="0.31496062992125984" footer="0.31496062992125984"/>
  <pageSetup paperSize="9" scale="90"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rowBreaks count="5" manualBreakCount="5">
    <brk id="45" max="16383" man="1"/>
    <brk id="59" max="16383" man="1"/>
    <brk id="78" max="16383" man="1"/>
    <brk id="126" max="16383" man="1"/>
    <brk id="2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showZeros="0" view="pageBreakPreview" topLeftCell="A258" zoomScaleNormal="100" zoomScaleSheetLayoutView="100" workbookViewId="0">
      <selection sqref="A1:A1048576"/>
    </sheetView>
  </sheetViews>
  <sheetFormatPr defaultColWidth="9.140625" defaultRowHeight="15"/>
  <cols>
    <col min="1" max="1" width="4.140625" style="15" customWidth="1"/>
    <col min="2" max="2" width="42.7109375" style="15" customWidth="1"/>
    <col min="3" max="3" width="7.7109375" style="14" customWidth="1"/>
    <col min="4" max="4" width="5.7109375" style="15" customWidth="1"/>
    <col min="5" max="5" width="9.7109375" style="15" customWidth="1"/>
    <col min="6" max="7" width="12.140625" style="15" bestFit="1" customWidth="1"/>
    <col min="8" max="8" width="14.7109375" style="17" customWidth="1"/>
    <col min="9" max="10" width="9.140625" style="17"/>
    <col min="11" max="11" width="42.42578125" style="17" customWidth="1"/>
    <col min="12" max="16384" width="9.140625" style="17"/>
  </cols>
  <sheetData>
    <row r="1" spans="1:7" ht="25.5" customHeight="1">
      <c r="A1" s="350" t="s">
        <v>907</v>
      </c>
      <c r="B1" s="1" t="s">
        <v>1</v>
      </c>
      <c r="C1" s="2" t="s">
        <v>4</v>
      </c>
      <c r="D1" s="1" t="s">
        <v>11</v>
      </c>
      <c r="E1" s="1" t="s">
        <v>5</v>
      </c>
      <c r="F1" s="27" t="s">
        <v>2</v>
      </c>
      <c r="G1" s="28" t="s">
        <v>2</v>
      </c>
    </row>
    <row r="2" spans="1:7">
      <c r="A2" s="350"/>
      <c r="B2" s="1"/>
      <c r="C2" s="2"/>
      <c r="D2" s="1"/>
      <c r="E2" s="1"/>
      <c r="F2" s="27" t="s">
        <v>126</v>
      </c>
      <c r="G2" s="28" t="s">
        <v>127</v>
      </c>
    </row>
    <row r="3" spans="1:7">
      <c r="A3" s="351"/>
      <c r="B3" s="46"/>
      <c r="C3" s="3"/>
      <c r="D3" s="4" t="s">
        <v>12</v>
      </c>
      <c r="E3" s="4" t="s">
        <v>3</v>
      </c>
      <c r="F3" s="29" t="s">
        <v>3</v>
      </c>
      <c r="G3" s="30" t="s">
        <v>3</v>
      </c>
    </row>
    <row r="4" spans="1:7">
      <c r="A4" s="5"/>
      <c r="B4" s="5"/>
      <c r="C4" s="6"/>
      <c r="D4" s="5"/>
      <c r="E4" s="47"/>
      <c r="F4" s="31"/>
      <c r="G4" s="32"/>
    </row>
    <row r="5" spans="1:7">
      <c r="A5" s="12" t="s">
        <v>6</v>
      </c>
      <c r="B5" s="7" t="s">
        <v>909</v>
      </c>
      <c r="C5" s="6"/>
      <c r="D5" s="5"/>
      <c r="E5" s="47"/>
      <c r="F5" s="31"/>
      <c r="G5" s="32"/>
    </row>
    <row r="6" spans="1:7">
      <c r="A6" s="5"/>
      <c r="B6" s="5"/>
      <c r="C6" s="6"/>
      <c r="D6" s="5"/>
      <c r="E6" s="47"/>
      <c r="F6" s="31"/>
      <c r="G6" s="32"/>
    </row>
    <row r="7" spans="1:7">
      <c r="A7" s="238" t="s">
        <v>13</v>
      </c>
      <c r="B7" s="238" t="s">
        <v>909</v>
      </c>
      <c r="C7" s="239"/>
      <c r="D7" s="240"/>
      <c r="E7" s="241"/>
      <c r="F7" s="33"/>
      <c r="G7" s="34"/>
    </row>
    <row r="8" spans="1:7" ht="332.25" customHeight="1">
      <c r="A8" s="7"/>
      <c r="B8" s="320" t="s">
        <v>910</v>
      </c>
      <c r="C8" s="8"/>
      <c r="D8" s="9"/>
      <c r="E8" s="38"/>
      <c r="F8" s="33"/>
      <c r="G8" s="34"/>
    </row>
    <row r="9" spans="1:7" ht="127.5">
      <c r="A9" s="7"/>
      <c r="B9" s="7" t="s">
        <v>911</v>
      </c>
      <c r="C9" s="8"/>
      <c r="D9" s="9"/>
      <c r="E9" s="38"/>
      <c r="F9" s="33"/>
      <c r="G9" s="34"/>
    </row>
    <row r="10" spans="1:7">
      <c r="A10" s="7"/>
      <c r="B10" s="7"/>
      <c r="C10" s="8">
        <v>1</v>
      </c>
      <c r="D10" s="9" t="s">
        <v>47</v>
      </c>
      <c r="E10" s="276"/>
      <c r="F10" s="33"/>
      <c r="G10" s="34">
        <f>C10*E10</f>
        <v>0</v>
      </c>
    </row>
    <row r="11" spans="1:7">
      <c r="A11" s="7"/>
      <c r="B11" s="7"/>
      <c r="C11" s="8"/>
      <c r="D11" s="9"/>
      <c r="E11" s="38"/>
      <c r="F11" s="33"/>
      <c r="G11" s="34"/>
    </row>
    <row r="12" spans="1:7">
      <c r="A12" s="23" t="s">
        <v>6</v>
      </c>
      <c r="B12" s="10" t="s">
        <v>912</v>
      </c>
      <c r="C12" s="11"/>
      <c r="D12" s="10"/>
      <c r="E12" s="48"/>
      <c r="F12" s="35">
        <f>SUM(F7:F11)</f>
        <v>0</v>
      </c>
      <c r="G12" s="36">
        <f>SUM(G7:G11)</f>
        <v>0</v>
      </c>
    </row>
    <row r="13" spans="1:7">
      <c r="A13" s="24"/>
      <c r="B13" s="12"/>
      <c r="C13" s="13"/>
      <c r="D13" s="12"/>
      <c r="E13" s="37"/>
      <c r="F13" s="37"/>
      <c r="G13" s="37"/>
    </row>
    <row r="14" spans="1:7">
      <c r="A14" s="24"/>
      <c r="B14" s="12"/>
      <c r="C14" s="13"/>
      <c r="D14" s="12"/>
      <c r="E14" s="37"/>
      <c r="F14" s="37"/>
      <c r="G14" s="37"/>
    </row>
    <row r="15" spans="1:7">
      <c r="A15" s="24"/>
      <c r="B15" s="12"/>
      <c r="C15" s="8"/>
      <c r="D15" s="9"/>
      <c r="E15" s="38"/>
      <c r="F15" s="38"/>
      <c r="G15" s="38"/>
    </row>
    <row r="16" spans="1:7">
      <c r="A16" s="24"/>
      <c r="B16" s="18" t="s">
        <v>51</v>
      </c>
      <c r="C16" s="8"/>
      <c r="D16" s="9"/>
      <c r="E16" s="38"/>
      <c r="F16" s="38"/>
      <c r="G16" s="38"/>
    </row>
    <row r="17" spans="1:7">
      <c r="A17" s="12"/>
      <c r="B17" s="12"/>
      <c r="C17" s="13"/>
      <c r="D17" s="12"/>
      <c r="E17" s="37"/>
      <c r="F17" s="37"/>
      <c r="G17" s="37"/>
    </row>
    <row r="18" spans="1:7">
      <c r="A18" s="19" t="str">
        <f>A12</f>
        <v>1.</v>
      </c>
      <c r="B18" s="19" t="str">
        <f>B12</f>
        <v>UKUPNO KOSO PODIZNA PLATFORMA:</v>
      </c>
      <c r="C18" s="11"/>
      <c r="D18" s="10"/>
      <c r="E18" s="48"/>
      <c r="F18" s="39">
        <f>F12</f>
        <v>0</v>
      </c>
      <c r="G18" s="39">
        <f>G12</f>
        <v>0</v>
      </c>
    </row>
    <row r="19" spans="1:7">
      <c r="A19" s="12"/>
      <c r="B19" s="49"/>
      <c r="C19" s="50"/>
      <c r="D19" s="49"/>
      <c r="E19" s="51"/>
      <c r="F19" s="52"/>
      <c r="G19" s="52"/>
    </row>
    <row r="20" spans="1:7" s="15" customFormat="1" ht="15.75" thickBot="1">
      <c r="A20" s="12"/>
      <c r="B20" s="20"/>
      <c r="C20" s="21"/>
      <c r="D20" s="20"/>
      <c r="E20" s="53"/>
      <c r="F20" s="40"/>
      <c r="G20" s="40"/>
    </row>
    <row r="21" spans="1:7" s="15" customFormat="1" ht="15.75" thickBot="1">
      <c r="A21" s="12"/>
      <c r="B21" s="353" t="s">
        <v>929</v>
      </c>
      <c r="C21" s="353"/>
      <c r="D21" s="353"/>
      <c r="E21" s="352">
        <f>SUM(F18:F18)</f>
        <v>0</v>
      </c>
      <c r="F21" s="352"/>
      <c r="G21" s="352"/>
    </row>
    <row r="22" spans="1:7" s="15" customFormat="1" ht="15.75" thickBot="1">
      <c r="C22" s="14"/>
      <c r="F22" s="41"/>
      <c r="G22" s="41"/>
    </row>
    <row r="23" spans="1:7" ht="15.75" thickBot="1">
      <c r="B23" s="353" t="s">
        <v>930</v>
      </c>
      <c r="C23" s="353"/>
      <c r="D23" s="353"/>
      <c r="E23" s="352">
        <f>SUM(G18:G18)</f>
        <v>0</v>
      </c>
      <c r="F23" s="352"/>
      <c r="G23" s="352"/>
    </row>
  </sheetData>
  <mergeCells count="5">
    <mergeCell ref="A1:A3"/>
    <mergeCell ref="E21:G21"/>
    <mergeCell ref="E23:G23"/>
    <mergeCell ref="B21:D21"/>
    <mergeCell ref="B23:D23"/>
  </mergeCells>
  <pageMargins left="0.98425196850393704" right="0.23622047244094491" top="0.94488188976377963" bottom="0.55118110236220474" header="0.31496062992125984" footer="0.31496062992125984"/>
  <pageSetup paperSize="9" scale="90" orientation="portrait" horizontalDpi="4294967292" r:id="rId1"/>
  <headerFooter>
    <oddHeader xml:space="preserve">&amp;LVISOKI TRGOVAČKI SUD RH
PROGRAM CJELOVITE OBNOVE ZGRADE NAKON POTRESA
-ULIČNA ZGRADA-&amp;RZagreb, Berislavićeva 11
k.č.br. 2317, k.o. Centar
</oddHeader>
    <oddFooter>&amp;LPROING d.o.o.
ZAGREB, Šenoina 3, tel 4810 940&amp;R&amp;P/&amp;N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10</vt:i4>
      </vt:variant>
    </vt:vector>
  </HeadingPairs>
  <TitlesOfParts>
    <vt:vector size="20" baseType="lpstr">
      <vt:lpstr>NASLOV</vt:lpstr>
      <vt:lpstr>REKAP</vt:lpstr>
      <vt:lpstr>uvjeti</vt:lpstr>
      <vt:lpstr>GRAD-OBRTNICKI</vt:lpstr>
      <vt:lpstr>Fasada</vt:lpstr>
      <vt:lpstr>ELEKTRO</vt:lpstr>
      <vt:lpstr>VATRODOJAVA</vt:lpstr>
      <vt:lpstr>GHV</vt:lpstr>
      <vt:lpstr>rampa</vt:lpstr>
      <vt:lpstr>ViK</vt:lpstr>
      <vt:lpstr>ELEKTRO!Ispis_naslova</vt:lpstr>
      <vt:lpstr>Fasada!Ispis_naslova</vt:lpstr>
      <vt:lpstr>GHV!Ispis_naslova</vt:lpstr>
      <vt:lpstr>'GRAD-OBRTNICKI'!Ispis_naslova</vt:lpstr>
      <vt:lpstr>rampa!Ispis_naslova</vt:lpstr>
      <vt:lpstr>VATRODOJAVA!Ispis_naslova</vt:lpstr>
      <vt:lpstr>ViK!Ispis_naslova</vt:lpstr>
      <vt:lpstr>NASLOV!Podrucje_ispisa</vt:lpstr>
      <vt:lpstr>uvjeti!Podrucje_ispisa</vt:lpstr>
      <vt:lpstr>VATRODOJAVA!Podrucje_ispisa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kristina1</dc:creator>
  <cp:lastModifiedBy>MPU</cp:lastModifiedBy>
  <cp:lastPrinted>2022-10-12T07:07:31Z</cp:lastPrinted>
  <dcterms:created xsi:type="dcterms:W3CDTF">2014-10-01T09:15:43Z</dcterms:created>
  <dcterms:modified xsi:type="dcterms:W3CDTF">2022-10-26T08:04:17Z</dcterms:modified>
</cp:coreProperties>
</file>